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65356" windowWidth="10395" windowHeight="9705" activeTab="0"/>
  </bookViews>
  <sheets>
    <sheet name="Eng 3-4" sheetId="1" r:id="rId1"/>
    <sheet name="Eng 5" sheetId="2" r:id="rId2"/>
    <sheet name="Eng 6" sheetId="3" r:id="rId3"/>
    <sheet name="Eng 7" sheetId="4" r:id="rId4"/>
  </sheets>
  <definedNames>
    <definedName name="_xlnm.Print_Area" localSheetId="0">'Eng 3-4'!$A$1:$J$191</definedName>
    <definedName name="_xlnm.Print_Area" localSheetId="1">'Eng 5'!$A$1:$W$39</definedName>
    <definedName name="_xlnm.Print_Area" localSheetId="2">'Eng 6'!$A$1:$N$38</definedName>
    <definedName name="_xlnm.Print_Area" localSheetId="3">'Eng 7'!$A$1:$J$62</definedName>
  </definedNames>
  <calcPr fullCalcOnLoad="1"/>
</workbook>
</file>

<file path=xl/sharedStrings.xml><?xml version="1.0" encoding="utf-8"?>
<sst xmlns="http://schemas.openxmlformats.org/spreadsheetml/2006/main" count="318" uniqueCount="186">
  <si>
    <t>Consolidated</t>
  </si>
  <si>
    <t>Company</t>
  </si>
  <si>
    <t>Notes</t>
  </si>
  <si>
    <t>Cash and cash equivalents</t>
  </si>
  <si>
    <t>Restricted cash</t>
  </si>
  <si>
    <t>Short-term investments</t>
  </si>
  <si>
    <t>Inventories, net</t>
  </si>
  <si>
    <t>Other current assets</t>
  </si>
  <si>
    <t>Other current liabilities</t>
  </si>
  <si>
    <t>Other non-current liabilities</t>
  </si>
  <si>
    <t>Share capital</t>
  </si>
  <si>
    <t>Deficit</t>
  </si>
  <si>
    <t>Revenues</t>
  </si>
  <si>
    <t>Revenues from product sales</t>
  </si>
  <si>
    <t>Total revenues</t>
  </si>
  <si>
    <t>Cost of sales</t>
  </si>
  <si>
    <t>Cash flows from operating activities</t>
  </si>
  <si>
    <t>Cash flows from investing activities</t>
  </si>
  <si>
    <t>Cash flows from financing activities</t>
  </si>
  <si>
    <t>31 December</t>
  </si>
  <si>
    <t>Assets</t>
  </si>
  <si>
    <t>Current assets</t>
  </si>
  <si>
    <t>Non-current assets</t>
  </si>
  <si>
    <t>Total assets</t>
  </si>
  <si>
    <t>Current liabilities</t>
  </si>
  <si>
    <t>Non-current liabilities</t>
  </si>
  <si>
    <t>Total liabilities</t>
  </si>
  <si>
    <t>Total shareholders’ equity</t>
  </si>
  <si>
    <t xml:space="preserve">  Authorised share capital </t>
  </si>
  <si>
    <t>Costs</t>
  </si>
  <si>
    <t>Total costs</t>
  </si>
  <si>
    <t>Gross profit</t>
  </si>
  <si>
    <t>Total</t>
  </si>
  <si>
    <t>Long-term borrowings</t>
  </si>
  <si>
    <t>Property, plant and equipment, net</t>
  </si>
  <si>
    <t xml:space="preserve">  Issued and fully paid-up share capital</t>
  </si>
  <si>
    <t>Baht</t>
  </si>
  <si>
    <t xml:space="preserve">Baht </t>
  </si>
  <si>
    <t>-</t>
  </si>
  <si>
    <t>shares</t>
  </si>
  <si>
    <t>Common</t>
  </si>
  <si>
    <t>Premium</t>
  </si>
  <si>
    <t>on shares</t>
  </si>
  <si>
    <t>Discount</t>
  </si>
  <si>
    <t>Legal</t>
  </si>
  <si>
    <t>reserve</t>
  </si>
  <si>
    <t>Opening balance</t>
  </si>
  <si>
    <t>Closing balance</t>
  </si>
  <si>
    <t>Acquisition of intangible assets</t>
  </si>
  <si>
    <t>Income tax deducted at source</t>
  </si>
  <si>
    <t>Claimable value added tax</t>
  </si>
  <si>
    <t>Short-term borrowings</t>
  </si>
  <si>
    <t>True Corporation Public Company Limited</t>
  </si>
  <si>
    <t>Retained earnings (deficit)</t>
  </si>
  <si>
    <t>Cost of providing services</t>
  </si>
  <si>
    <t>Current portion of long-term borrowings</t>
  </si>
  <si>
    <t>Total liabilities and shareholders’ equity</t>
  </si>
  <si>
    <t>Shareholders’ equity</t>
  </si>
  <si>
    <t>Liabilities and shareholders’ equity</t>
  </si>
  <si>
    <t>Proceeds from short-term borrowings</t>
  </si>
  <si>
    <t>Dividends received</t>
  </si>
  <si>
    <t>Deferred income tax assets</t>
  </si>
  <si>
    <t>Acquisition of property, plant and equipment</t>
  </si>
  <si>
    <t>Revenues from telephone and other services</t>
  </si>
  <si>
    <t xml:space="preserve">   equipment and intangible assets</t>
  </si>
  <si>
    <t xml:space="preserve">   for debt issuance cost</t>
  </si>
  <si>
    <t>Proceeds from borrowings, net of cash paid</t>
  </si>
  <si>
    <t>Proceeds from disposals of property, plant and</t>
  </si>
  <si>
    <t>Effects of exchange rate changes</t>
  </si>
  <si>
    <t xml:space="preserve"> </t>
  </si>
  <si>
    <t>Total current assets</t>
  </si>
  <si>
    <t>Total non-current assets</t>
  </si>
  <si>
    <t>Total current liabilities</t>
  </si>
  <si>
    <t>Total non-current liabilities</t>
  </si>
  <si>
    <t>Other non-current assets</t>
  </si>
  <si>
    <t>Share</t>
  </si>
  <si>
    <t>surplus</t>
  </si>
  <si>
    <t>The significant non-cash transactions are as follows:</t>
  </si>
  <si>
    <t>Income tax payable</t>
  </si>
  <si>
    <t>Goodwill, net</t>
  </si>
  <si>
    <t>- Basic</t>
  </si>
  <si>
    <t>- Diluted</t>
  </si>
  <si>
    <t>Non-cash transactions</t>
  </si>
  <si>
    <t>Share of results in associates</t>
  </si>
  <si>
    <t>Liabilities under agreements for operation</t>
  </si>
  <si>
    <t>Selling expenses</t>
  </si>
  <si>
    <t>Long-term trade accounts payable</t>
  </si>
  <si>
    <t>Investment in subsidiaries, net</t>
  </si>
  <si>
    <t>Investment in associates, net</t>
  </si>
  <si>
    <t>Investment in other companies, net</t>
  </si>
  <si>
    <t>Investment property, net</t>
  </si>
  <si>
    <t>Short-term loans to related parties</t>
  </si>
  <si>
    <t>Other components of equity</t>
  </si>
  <si>
    <t>Non-controlling interests</t>
  </si>
  <si>
    <t>Translating</t>
  </si>
  <si>
    <t>financial</t>
  </si>
  <si>
    <t>statement</t>
  </si>
  <si>
    <t>owners of</t>
  </si>
  <si>
    <t>the parent</t>
  </si>
  <si>
    <t>Non-</t>
  </si>
  <si>
    <t>Controlling</t>
  </si>
  <si>
    <t>interest</t>
  </si>
  <si>
    <t>Other expenses</t>
  </si>
  <si>
    <t>Exchange differences on translating</t>
  </si>
  <si>
    <t xml:space="preserve">   financial statements</t>
  </si>
  <si>
    <t>Owners of the parent</t>
  </si>
  <si>
    <t xml:space="preserve">   attributable to:</t>
  </si>
  <si>
    <t>Trade and other receivables</t>
  </si>
  <si>
    <t>Trade and other payables</t>
  </si>
  <si>
    <t>Long-term borrowings from subsidiary</t>
  </si>
  <si>
    <t xml:space="preserve">Profit (loss) before income tax </t>
  </si>
  <si>
    <t xml:space="preserve">Intangible assets, net </t>
  </si>
  <si>
    <t xml:space="preserve">Deferred income tax liabilities </t>
  </si>
  <si>
    <t xml:space="preserve">   Deficit </t>
  </si>
  <si>
    <t xml:space="preserve">Other income </t>
  </si>
  <si>
    <t>Administrative expenses</t>
  </si>
  <si>
    <t xml:space="preserve">Income tax </t>
  </si>
  <si>
    <t>Basic and diluted earnings (loss) per share</t>
  </si>
  <si>
    <t>Net cash received from (used in) financing activities</t>
  </si>
  <si>
    <t>Other comprehensive income (expense):</t>
  </si>
  <si>
    <t>Other compenents of equity</t>
  </si>
  <si>
    <t>2012</t>
  </si>
  <si>
    <t>31 March</t>
  </si>
  <si>
    <t>Total comprehensive income (expense) for the period</t>
  </si>
  <si>
    <t>Opening balance as at 1 January 2012</t>
  </si>
  <si>
    <t>Closing balance as at 31 March 2012</t>
  </si>
  <si>
    <t>Total comprehensive income for the period</t>
  </si>
  <si>
    <t>Profit (loss) for the period</t>
  </si>
  <si>
    <t>Issued and</t>
  </si>
  <si>
    <t>fully paid-up</t>
  </si>
  <si>
    <t>Unaudited</t>
  </si>
  <si>
    <t>Audited</t>
  </si>
  <si>
    <t>Employee benefit obligations</t>
  </si>
  <si>
    <t xml:space="preserve">       Common shares, 15,333,207,033 shares</t>
  </si>
  <si>
    <t xml:space="preserve">          of par Baht 10 each</t>
  </si>
  <si>
    <t>Total other</t>
  </si>
  <si>
    <t xml:space="preserve">components of </t>
  </si>
  <si>
    <t xml:space="preserve">equity </t>
  </si>
  <si>
    <t xml:space="preserve">Loans made to subsidiaries </t>
  </si>
  <si>
    <t>Proceed from decrease in share capital of associate</t>
  </si>
  <si>
    <t>Profit (loss) for the period attributable to:</t>
  </si>
  <si>
    <t>Investment in subsidiaries and associates</t>
  </si>
  <si>
    <t>Net (decrease) increase in cash and cash equivalents</t>
  </si>
  <si>
    <t xml:space="preserve">   Appropriated - legal reserve</t>
  </si>
  <si>
    <t>Equity attributable to owners of the parent</t>
  </si>
  <si>
    <t xml:space="preserve">   attributable to owners of the parent</t>
  </si>
  <si>
    <t xml:space="preserve">         -</t>
  </si>
  <si>
    <t xml:space="preserve">                        -</t>
  </si>
  <si>
    <t>Attributable to owners of the parent</t>
  </si>
  <si>
    <t>2013</t>
  </si>
  <si>
    <t>Long-term loan to subsidiary</t>
  </si>
  <si>
    <t>Opening balance as at 1 January 2013</t>
  </si>
  <si>
    <t>Closing balance as at 31 March 2013</t>
  </si>
  <si>
    <t xml:space="preserve">As at 31 March 2013 </t>
  </si>
  <si>
    <t xml:space="preserve">For the three-month period ended 31 March 2013 </t>
  </si>
  <si>
    <t>Issue of common shares</t>
  </si>
  <si>
    <t>Repayment of loan from subsidiary</t>
  </si>
  <si>
    <t>Issue of shares (Note 21)</t>
  </si>
  <si>
    <t>Net cash (used in) received from investing activities</t>
  </si>
  <si>
    <t>Cash generated from operations</t>
  </si>
  <si>
    <r>
      <t>Add</t>
    </r>
    <r>
      <rPr>
        <sz val="8"/>
        <color indexed="8"/>
        <rFont val="Times New Roman"/>
        <family val="1"/>
      </rPr>
      <t xml:space="preserve">   Interest received</t>
    </r>
  </si>
  <si>
    <r>
      <t>Less</t>
    </r>
    <r>
      <rPr>
        <sz val="8"/>
        <color indexed="8"/>
        <rFont val="Times New Roman"/>
        <family val="1"/>
      </rPr>
      <t xml:space="preserve">  Interest paid</t>
    </r>
  </si>
  <si>
    <t xml:space="preserve">       Common shares, 14,505,152,146 shares of paid-up</t>
  </si>
  <si>
    <t>Proceeds from loan from subsidiary</t>
  </si>
  <si>
    <t xml:space="preserve">          Baht 10 each (31 December 2012: 14,503,179,151</t>
  </si>
  <si>
    <t xml:space="preserve">          shares of paid-up Baht 10 each)</t>
  </si>
  <si>
    <t>Total comprehensive expense for the period</t>
  </si>
  <si>
    <t>Statement of Financial Position</t>
  </si>
  <si>
    <r>
      <t xml:space="preserve">Statement of Financial Position </t>
    </r>
    <r>
      <rPr>
        <sz val="8"/>
        <rFont val="Times New Roman"/>
        <family val="1"/>
      </rPr>
      <t>(Cont’d)</t>
    </r>
  </si>
  <si>
    <t xml:space="preserve">Premium on share capital </t>
  </si>
  <si>
    <t xml:space="preserve">Discount on share capital </t>
  </si>
  <si>
    <t>Statement of Comprehensive Income (Unaudited)</t>
  </si>
  <si>
    <t>Finance costs, net</t>
  </si>
  <si>
    <t>Statement of Cash Flows (Unaudited)</t>
  </si>
  <si>
    <t xml:space="preserve">Withdrawal of restricted cash </t>
  </si>
  <si>
    <t>Withdrawal (deposit) of short-term investments</t>
  </si>
  <si>
    <t>- The acquisition of property, plant and equipment using finance leases and accounts payable for the three-month period ended 31 March 2013 amounting</t>
  </si>
  <si>
    <t xml:space="preserve">  </t>
  </si>
  <si>
    <t xml:space="preserve">    to Baht 673.06 million (2012: Baht 466.87 million) and Baht 1,512.93 million (2012: Baht 2,203.47  million), respectively. </t>
  </si>
  <si>
    <t>Repayments of short-term borrowings</t>
  </si>
  <si>
    <t>Repayments of borrowings</t>
  </si>
  <si>
    <t xml:space="preserve">          Income tax paid</t>
  </si>
  <si>
    <t>The accompanying notes on pages 8 to 31 are an integral part of these financial information.</t>
  </si>
  <si>
    <t>Statement of Changes in Shareholders’ Equity (Unaudited)</t>
  </si>
  <si>
    <r>
      <t xml:space="preserve">Statement of Changes in Shareholders’ Equity (Unaudited) </t>
    </r>
    <r>
      <rPr>
        <sz val="10"/>
        <rFont val="Times New Roman"/>
        <family val="1"/>
      </rPr>
      <t>(Cont’d)</t>
    </r>
  </si>
  <si>
    <t>Receipt from repayment of loan to subsidiaries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</si>
</sst>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t&quot;$&quot;#,##0_);\(\t&quot;$&quot;#,##0\)"/>
    <numFmt numFmtId="179" formatCode="\t&quot;$&quot;#,##0_);[Red]\(\t&quot;$&quot;#,##0\)"/>
    <numFmt numFmtId="180" formatCode="\t&quot;$&quot;#,##0.00_);\(\t&quot;$&quot;#,##0.00\)"/>
    <numFmt numFmtId="181" formatCode="\t&quot;$&quot;#,##0.00_);[Red]\(\t&quot;$&quot;#,##0.00\)"/>
    <numFmt numFmtId="182" formatCode="\t&quot;฿&quot;#,##0_);\(\t&quot;฿&quot;#,##0\)"/>
    <numFmt numFmtId="183" formatCode="\t&quot;฿&quot;#,##0_);[Red]\(\t&quot;฿&quot;#,##0\)"/>
    <numFmt numFmtId="184" formatCode="\t&quot;฿&quot;#,##0.00_);\(\t&quot;฿&quot;#,##0.00\)"/>
    <numFmt numFmtId="185" formatCode="\t&quot;฿&quot;#,##0.00_);[Red]\(\t&quot;฿&quot;#,##0.00\)"/>
    <numFmt numFmtId="186" formatCode="#,##0;\(#,##0\)"/>
    <numFmt numFmtId="187" formatCode="#,##0.00;\(#,##0.00\)"/>
    <numFmt numFmtId="188" formatCode="_(* #,##0_);_(* \(#,##0\);_(* &quot;-&quot;??_);_(@_)"/>
    <numFmt numFmtId="189" formatCode="#,##0;\(#,##0\);&quot;-&quot;\ \ \ \ \ ;@"/>
    <numFmt numFmtId="190" formatCode="_(* #,##0_);_(* \(#,##0\);_(* &quot;-&quot;_)\ \ \ \ \ ;_(@_)"/>
    <numFmt numFmtId="191" formatCode="_(* #,##0.0_);_(* \(#,##0.0\);_(* &quot;-&quot;_)\ \ \ \ \ ;_(@_)"/>
    <numFmt numFmtId="192" formatCode="_(* #,##0.00_);_(* \(#,##0.00\);_(* &quot;-&quot;_)\ \ \ \ \ ;_(@_)"/>
    <numFmt numFmtId="193" formatCode="#,##0;\(#,##0\);&quot;-&quot;;@"/>
    <numFmt numFmtId="194" formatCode="#,##0.0;\(#,##0.0\);&quot;-&quot;;@"/>
    <numFmt numFmtId="195" formatCode="#,##0.00;\(#,##0.00\);&quot;-&quot;;@"/>
    <numFmt numFmtId="196" formatCode="_(* #,##0.0_);_(* \(#,##0.0\);_(* &quot;-&quot;??_);_(@_)"/>
    <numFmt numFmtId="197" formatCode="_(* #,##0.000_);_(* \(#,##0.0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7">
    <font>
      <sz val="14"/>
      <name val="Cordia New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187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2" fillId="0" borderId="1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Alignment="1">
      <alignment vertical="center"/>
    </xf>
    <xf numFmtId="187" fontId="2" fillId="0" borderId="10" xfId="0" applyNumberFormat="1" applyFont="1" applyFill="1" applyBorder="1" applyAlignment="1">
      <alignment vertical="center"/>
    </xf>
    <xf numFmtId="187" fontId="2" fillId="0" borderId="0" xfId="0" applyNumberFormat="1" applyFont="1" applyFill="1" applyAlignment="1">
      <alignment horizontal="center" vertical="center"/>
    </xf>
    <xf numFmtId="187" fontId="3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Alignment="1">
      <alignment horizontal="left" vertical="center"/>
    </xf>
    <xf numFmtId="187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horizontal="center" vertical="center"/>
    </xf>
    <xf numFmtId="187" fontId="5" fillId="0" borderId="0" xfId="0" applyNumberFormat="1" applyFont="1" applyFill="1" applyAlignment="1">
      <alignment horizontal="right" vertical="center"/>
    </xf>
    <xf numFmtId="186" fontId="7" fillId="0" borderId="0" xfId="0" applyNumberFormat="1" applyFont="1" applyFill="1" applyAlignment="1">
      <alignment vertical="center"/>
    </xf>
    <xf numFmtId="187" fontId="7" fillId="0" borderId="0" xfId="0" applyNumberFormat="1" applyFont="1" applyFill="1" applyAlignment="1">
      <alignment vertical="center"/>
    </xf>
    <xf numFmtId="187" fontId="5" fillId="0" borderId="10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Alignment="1">
      <alignment horizontal="center" vertical="center"/>
    </xf>
    <xf numFmtId="187" fontId="7" fillId="0" borderId="0" xfId="0" applyNumberFormat="1" applyFont="1" applyFill="1" applyAlignment="1">
      <alignment horizontal="right" vertical="center"/>
    </xf>
    <xf numFmtId="186" fontId="7" fillId="0" borderId="0" xfId="0" applyNumberFormat="1" applyFont="1" applyFill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left" vertical="center" wrapText="1"/>
    </xf>
    <xf numFmtId="187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177" fontId="7" fillId="0" borderId="0" xfId="42" applyFont="1" applyFill="1" applyAlignment="1">
      <alignment vertical="center"/>
    </xf>
    <xf numFmtId="187" fontId="7" fillId="0" borderId="0" xfId="0" applyNumberFormat="1" applyFont="1" applyFill="1" applyAlignment="1" quotePrefix="1">
      <alignment vertical="center"/>
    </xf>
    <xf numFmtId="187" fontId="7" fillId="0" borderId="1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Alignment="1">
      <alignment vertical="center"/>
    </xf>
    <xf numFmtId="187" fontId="9" fillId="0" borderId="0" xfId="0" applyNumberFormat="1" applyFont="1" applyFill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horizontal="center" vertical="center"/>
    </xf>
    <xf numFmtId="187" fontId="9" fillId="0" borderId="0" xfId="0" applyNumberFormat="1" applyFont="1" applyFill="1" applyAlignment="1">
      <alignment horizontal="left" vertical="center"/>
    </xf>
    <xf numFmtId="186" fontId="9" fillId="0" borderId="0" xfId="0" applyNumberFormat="1" applyFont="1" applyFill="1" applyAlignment="1">
      <alignment vertical="center"/>
    </xf>
    <xf numFmtId="187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87" fontId="7" fillId="0" borderId="0" xfId="0" applyNumberFormat="1" applyFont="1" applyFill="1" applyAlignment="1">
      <alignment horizontal="center" vertical="center"/>
    </xf>
    <xf numFmtId="193" fontId="8" fillId="0" borderId="0" xfId="0" applyNumberFormat="1" applyFont="1" applyFill="1" applyAlignment="1">
      <alignment horizontal="right" vertical="center"/>
    </xf>
    <xf numFmtId="193" fontId="9" fillId="0" borderId="0" xfId="0" applyNumberFormat="1" applyFont="1" applyFill="1" applyAlignment="1">
      <alignment vertical="center"/>
    </xf>
    <xf numFmtId="193" fontId="8" fillId="0" borderId="10" xfId="0" applyNumberFormat="1" applyFont="1" applyFill="1" applyBorder="1" applyAlignment="1">
      <alignment horizontal="right" vertical="center"/>
    </xf>
    <xf numFmtId="193" fontId="9" fillId="0" borderId="10" xfId="0" applyNumberFormat="1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horizontal="right" vertical="center"/>
    </xf>
    <xf numFmtId="193" fontId="9" fillId="0" borderId="0" xfId="0" applyNumberFormat="1" applyFont="1" applyFill="1" applyBorder="1" applyAlignment="1">
      <alignment vertical="center"/>
    </xf>
    <xf numFmtId="193" fontId="8" fillId="0" borderId="1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Alignment="1">
      <alignment horizontal="center" vertical="center"/>
    </xf>
    <xf numFmtId="193" fontId="9" fillId="0" borderId="0" xfId="0" applyNumberFormat="1" applyFont="1" applyFill="1" applyAlignment="1">
      <alignment horizontal="center" vertical="center"/>
    </xf>
    <xf numFmtId="193" fontId="9" fillId="0" borderId="0" xfId="0" applyNumberFormat="1" applyFont="1" applyFill="1" applyAlignment="1">
      <alignment horizontal="right" vertical="center"/>
    </xf>
    <xf numFmtId="193" fontId="9" fillId="0" borderId="10" xfId="0" applyNumberFormat="1" applyFont="1" applyFill="1" applyBorder="1" applyAlignment="1">
      <alignment horizontal="center" vertical="center"/>
    </xf>
    <xf numFmtId="193" fontId="9" fillId="0" borderId="0" xfId="0" applyNumberFormat="1" applyFont="1" applyFill="1" applyBorder="1" applyAlignment="1">
      <alignment horizontal="center" vertical="center"/>
    </xf>
    <xf numFmtId="193" fontId="9" fillId="0" borderId="0" xfId="0" applyNumberFormat="1" applyFont="1" applyFill="1" applyBorder="1" applyAlignment="1">
      <alignment horizontal="right" vertical="center"/>
    </xf>
    <xf numFmtId="193" fontId="9" fillId="0" borderId="11" xfId="0" applyNumberFormat="1" applyFont="1" applyFill="1" applyBorder="1" applyAlignment="1">
      <alignment horizontal="right" vertical="center"/>
    </xf>
    <xf numFmtId="193" fontId="9" fillId="0" borderId="0" xfId="42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vertical="center"/>
    </xf>
    <xf numFmtId="193" fontId="2" fillId="0" borderId="10" xfId="0" applyNumberFormat="1" applyFont="1" applyFill="1" applyBorder="1" applyAlignment="1">
      <alignment horizontal="center" vertical="center"/>
    </xf>
    <xf numFmtId="193" fontId="2" fillId="0" borderId="0" xfId="0" applyNumberFormat="1" applyFont="1" applyFill="1" applyAlignment="1">
      <alignment horizontal="center" vertical="center"/>
    </xf>
    <xf numFmtId="193" fontId="3" fillId="0" borderId="0" xfId="0" applyNumberFormat="1" applyFont="1" applyFill="1" applyAlignment="1">
      <alignment horizontal="center" vertical="center"/>
    </xf>
    <xf numFmtId="193" fontId="3" fillId="0" borderId="0" xfId="0" applyNumberFormat="1" applyFont="1" applyFill="1" applyAlignment="1">
      <alignment horizontal="right" vertical="center"/>
    </xf>
    <xf numFmtId="193" fontId="3" fillId="0" borderId="0" xfId="0" applyNumberFormat="1" applyFont="1" applyFill="1" applyAlignment="1">
      <alignment vertical="center"/>
    </xf>
    <xf numFmtId="193" fontId="3" fillId="0" borderId="10" xfId="0" applyNumberFormat="1" applyFont="1" applyFill="1" applyBorder="1" applyAlignment="1">
      <alignment horizontal="center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Alignment="1">
      <alignment horizontal="right" vertical="center"/>
    </xf>
    <xf numFmtId="193" fontId="5" fillId="0" borderId="1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Alignment="1">
      <alignment horizontal="right" vertical="center"/>
    </xf>
    <xf numFmtId="193" fontId="5" fillId="0" borderId="1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Alignment="1">
      <alignment horizontal="right" vertical="center"/>
    </xf>
    <xf numFmtId="193" fontId="5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Alignment="1">
      <alignment vertical="center"/>
    </xf>
    <xf numFmtId="193" fontId="5" fillId="0" borderId="0" xfId="0" applyNumberFormat="1" applyFont="1" applyFill="1" applyAlignment="1">
      <alignment horizontal="center" vertical="center"/>
    </xf>
    <xf numFmtId="193" fontId="5" fillId="0" borderId="0" xfId="0" applyNumberFormat="1" applyFont="1" applyFill="1" applyAlignment="1" quotePrefix="1">
      <alignment horizontal="center" vertical="center"/>
    </xf>
    <xf numFmtId="193" fontId="7" fillId="0" borderId="12" xfId="0" applyNumberFormat="1" applyFont="1" applyFill="1" applyBorder="1" applyAlignment="1">
      <alignment horizontal="right" vertical="center"/>
    </xf>
    <xf numFmtId="193" fontId="7" fillId="0" borderId="1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Alignment="1">
      <alignment horizontal="center" vertical="center"/>
    </xf>
    <xf numFmtId="193" fontId="7" fillId="0" borderId="0" xfId="0" applyNumberFormat="1" applyFont="1" applyFill="1" applyBorder="1" applyAlignment="1">
      <alignment horizontal="right" vertical="center"/>
    </xf>
    <xf numFmtId="193" fontId="7" fillId="0" borderId="10" xfId="0" applyNumberFormat="1" applyFont="1" applyFill="1" applyBorder="1" applyAlignment="1">
      <alignment horizontal="center" vertical="center"/>
    </xf>
    <xf numFmtId="193" fontId="7" fillId="0" borderId="10" xfId="0" applyNumberFormat="1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7" fillId="0" borderId="11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Alignment="1">
      <alignment horizontal="justify" vertical="center"/>
    </xf>
    <xf numFmtId="193" fontId="7" fillId="0" borderId="0" xfId="0" applyNumberFormat="1" applyFont="1" applyFill="1" applyAlignment="1">
      <alignment horizontal="right" vertical="top" wrapText="1"/>
    </xf>
    <xf numFmtId="193" fontId="7" fillId="0" borderId="0" xfId="42" applyNumberFormat="1" applyFont="1" applyFill="1" applyAlignment="1">
      <alignment vertical="center"/>
    </xf>
    <xf numFmtId="193" fontId="7" fillId="0" borderId="0" xfId="42" applyNumberFormat="1" applyFont="1" applyFill="1" applyAlignment="1">
      <alignment horizontal="center" vertical="center"/>
    </xf>
    <xf numFmtId="193" fontId="7" fillId="0" borderId="0" xfId="0" applyNumberFormat="1" applyFont="1" applyFill="1" applyBorder="1" applyAlignment="1">
      <alignment horizontal="left" vertical="center" wrapText="1"/>
    </xf>
    <xf numFmtId="193" fontId="7" fillId="0" borderId="0" xfId="0" applyNumberFormat="1" applyFont="1" applyFill="1" applyBorder="1" applyAlignment="1">
      <alignment horizontal="right" vertical="center" wrapText="1"/>
    </xf>
    <xf numFmtId="195" fontId="7" fillId="0" borderId="0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Alignment="1">
      <alignment horizontal="right" vertical="center"/>
    </xf>
    <xf numFmtId="193" fontId="7" fillId="0" borderId="0" xfId="0" applyNumberFormat="1" applyFont="1" applyFill="1" applyAlignment="1">
      <alignment horizontal="right" wrapText="1"/>
    </xf>
    <xf numFmtId="193" fontId="8" fillId="0" borderId="0" xfId="0" applyNumberFormat="1" applyFont="1" applyFill="1" applyAlignment="1">
      <alignment vertical="center"/>
    </xf>
    <xf numFmtId="193" fontId="8" fillId="0" borderId="10" xfId="0" applyNumberFormat="1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vertical="center"/>
    </xf>
    <xf numFmtId="193" fontId="9" fillId="0" borderId="11" xfId="0" applyNumberFormat="1" applyFont="1" applyFill="1" applyBorder="1" applyAlignment="1">
      <alignment vertical="center"/>
    </xf>
    <xf numFmtId="193" fontId="9" fillId="0" borderId="0" xfId="42" applyNumberFormat="1" applyFont="1" applyFill="1" applyBorder="1" applyAlignment="1">
      <alignment vertical="center"/>
    </xf>
    <xf numFmtId="193" fontId="9" fillId="0" borderId="10" xfId="42" applyNumberFormat="1" applyFont="1" applyFill="1" applyBorder="1" applyAlignment="1">
      <alignment vertical="center"/>
    </xf>
    <xf numFmtId="193" fontId="9" fillId="0" borderId="11" xfId="42" applyNumberFormat="1" applyFont="1" applyFill="1" applyBorder="1" applyAlignment="1">
      <alignment vertical="center"/>
    </xf>
    <xf numFmtId="195" fontId="7" fillId="0" borderId="0" xfId="0" applyNumberFormat="1" applyFont="1" applyFill="1" applyBorder="1" applyAlignment="1">
      <alignment horizontal="center" vertical="center"/>
    </xf>
    <xf numFmtId="195" fontId="7" fillId="0" borderId="0" xfId="0" applyNumberFormat="1" applyFont="1" applyFill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 horizontal="right"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1" fontId="9" fillId="0" borderId="0" xfId="42" applyNumberFormat="1" applyFont="1" applyFill="1" applyBorder="1" applyAlignment="1">
      <alignment vertical="center"/>
    </xf>
    <xf numFmtId="1" fontId="9" fillId="0" borderId="0" xfId="42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right" vertical="center"/>
    </xf>
    <xf numFmtId="193" fontId="9" fillId="0" borderId="0" xfId="42" applyNumberFormat="1" applyFont="1" applyFill="1" applyAlignment="1">
      <alignment horizontal="center" vertical="center"/>
    </xf>
    <xf numFmtId="193" fontId="9" fillId="0" borderId="10" xfId="0" applyNumberFormat="1" applyFont="1" applyFill="1" applyBorder="1" applyAlignment="1">
      <alignment horizontal="right" vertical="center"/>
    </xf>
    <xf numFmtId="193" fontId="9" fillId="0" borderId="10" xfId="42" applyNumberFormat="1" applyFont="1" applyFill="1" applyBorder="1" applyAlignment="1">
      <alignment horizontal="right" vertical="center"/>
    </xf>
    <xf numFmtId="193" fontId="3" fillId="0" borderId="0" xfId="42" applyNumberFormat="1" applyFont="1" applyFill="1" applyBorder="1" applyAlignment="1">
      <alignment vertical="center"/>
    </xf>
    <xf numFmtId="193" fontId="3" fillId="0" borderId="0" xfId="42" applyNumberFormat="1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6" fontId="7" fillId="0" borderId="10" xfId="0" applyNumberFormat="1" applyFont="1" applyFill="1" applyBorder="1" applyAlignment="1">
      <alignment horizontal="left" vertical="center" wrapText="1"/>
    </xf>
    <xf numFmtId="193" fontId="5" fillId="0" borderId="1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horizontal="center" vertical="center"/>
    </xf>
    <xf numFmtId="187" fontId="9" fillId="0" borderId="10" xfId="0" applyNumberFormat="1" applyFont="1" applyFill="1" applyBorder="1" applyAlignment="1">
      <alignment horizontal="left" vertical="center"/>
    </xf>
    <xf numFmtId="193" fontId="8" fillId="0" borderId="10" xfId="0" applyNumberFormat="1" applyFont="1" applyFill="1" applyBorder="1" applyAlignment="1">
      <alignment horizontal="center" vertical="center"/>
    </xf>
    <xf numFmtId="193" fontId="8" fillId="0" borderId="13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left" vertical="center"/>
    </xf>
    <xf numFmtId="193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showZeros="0" tabSelected="1" zoomScale="120" zoomScaleNormal="120" zoomScalePageLayoutView="0" workbookViewId="0" topLeftCell="A110">
      <selection activeCell="A65" sqref="A65"/>
    </sheetView>
  </sheetViews>
  <sheetFormatPr defaultColWidth="9.140625" defaultRowHeight="15.75" customHeight="1"/>
  <cols>
    <col min="1" max="1" width="36.57421875" style="15" customWidth="1"/>
    <col min="2" max="2" width="5.421875" style="20" customWidth="1"/>
    <col min="3" max="3" width="0.85546875" style="21" customWidth="1"/>
    <col min="4" max="4" width="13.140625" style="78" customWidth="1"/>
    <col min="5" max="5" width="0.85546875" style="78" customWidth="1"/>
    <col min="6" max="6" width="13.140625" style="78" customWidth="1"/>
    <col min="7" max="7" width="0.9921875" style="78" customWidth="1"/>
    <col min="8" max="8" width="13.140625" style="78" customWidth="1"/>
    <col min="9" max="9" width="0.85546875" style="78" customWidth="1"/>
    <col min="10" max="10" width="13.00390625" style="78" customWidth="1"/>
    <col min="11" max="11" width="15.7109375" style="14" hidden="1" customWidth="1"/>
    <col min="12" max="16384" width="9.140625" style="15" customWidth="1"/>
  </cols>
  <sheetData>
    <row r="1" spans="1:10" ht="15" customHeight="1">
      <c r="A1" s="11" t="s">
        <v>52</v>
      </c>
      <c r="B1" s="12"/>
      <c r="C1" s="13"/>
      <c r="D1" s="80"/>
      <c r="E1" s="80"/>
      <c r="F1" s="80"/>
      <c r="G1" s="80"/>
      <c r="H1" s="80"/>
      <c r="I1" s="80"/>
      <c r="J1" s="80"/>
    </row>
    <row r="2" spans="1:10" ht="15" customHeight="1">
      <c r="A2" s="11" t="s">
        <v>167</v>
      </c>
      <c r="B2" s="12"/>
      <c r="C2" s="13"/>
      <c r="D2" s="80"/>
      <c r="E2" s="80"/>
      <c r="F2" s="80"/>
      <c r="G2" s="80"/>
      <c r="H2" s="80"/>
      <c r="I2" s="80"/>
      <c r="J2" s="80"/>
    </row>
    <row r="3" spans="1:10" ht="15" customHeight="1">
      <c r="A3" s="16" t="s">
        <v>153</v>
      </c>
      <c r="B3" s="17"/>
      <c r="C3" s="18"/>
      <c r="D3" s="77"/>
      <c r="E3" s="77"/>
      <c r="F3" s="77"/>
      <c r="G3" s="77"/>
      <c r="H3" s="77"/>
      <c r="I3" s="77"/>
      <c r="J3" s="77"/>
    </row>
    <row r="4" spans="1:10" ht="15" customHeight="1">
      <c r="A4" s="26"/>
      <c r="B4" s="19"/>
      <c r="C4" s="27"/>
      <c r="D4" s="75"/>
      <c r="E4" s="75"/>
      <c r="F4" s="75"/>
      <c r="G4" s="75"/>
      <c r="H4" s="75"/>
      <c r="I4" s="75"/>
      <c r="J4" s="75"/>
    </row>
    <row r="5" spans="1:10" ht="15" customHeight="1">
      <c r="A5" s="11"/>
      <c r="B5" s="12"/>
      <c r="C5" s="13"/>
      <c r="D5" s="80"/>
      <c r="E5" s="80"/>
      <c r="F5" s="80"/>
      <c r="G5" s="80"/>
      <c r="H5" s="80"/>
      <c r="I5" s="80"/>
      <c r="J5" s="80"/>
    </row>
    <row r="6" spans="1:10" ht="15" customHeight="1">
      <c r="A6" s="11"/>
      <c r="B6" s="12"/>
      <c r="C6" s="13"/>
      <c r="D6" s="130" t="s">
        <v>0</v>
      </c>
      <c r="E6" s="130"/>
      <c r="F6" s="130"/>
      <c r="G6" s="80"/>
      <c r="H6" s="130" t="s">
        <v>1</v>
      </c>
      <c r="I6" s="130"/>
      <c r="J6" s="130"/>
    </row>
    <row r="7" spans="1:10" ht="15" customHeight="1" hidden="1">
      <c r="A7" s="11"/>
      <c r="B7" s="12"/>
      <c r="C7" s="13"/>
      <c r="D7" s="81"/>
      <c r="E7" s="81"/>
      <c r="F7" s="81"/>
      <c r="G7" s="80"/>
      <c r="H7" s="81"/>
      <c r="I7" s="81"/>
      <c r="J7" s="81"/>
    </row>
    <row r="8" spans="1:10" ht="15" customHeight="1">
      <c r="A8" s="11"/>
      <c r="B8" s="12"/>
      <c r="C8" s="13"/>
      <c r="D8" s="81" t="s">
        <v>130</v>
      </c>
      <c r="E8" s="81"/>
      <c r="F8" s="81" t="s">
        <v>131</v>
      </c>
      <c r="G8" s="80"/>
      <c r="H8" s="81" t="str">
        <f>D8</f>
        <v>Unaudited</v>
      </c>
      <c r="I8" s="81"/>
      <c r="J8" s="81" t="str">
        <f>F8</f>
        <v>Audited</v>
      </c>
    </row>
    <row r="9" spans="1:10" ht="15" customHeight="1">
      <c r="A9" s="11"/>
      <c r="B9" s="12"/>
      <c r="C9" s="13"/>
      <c r="D9" s="84" t="s">
        <v>122</v>
      </c>
      <c r="E9" s="83"/>
      <c r="F9" s="84" t="s">
        <v>19</v>
      </c>
      <c r="G9" s="83"/>
      <c r="H9" s="84" t="s">
        <v>122</v>
      </c>
      <c r="I9" s="83"/>
      <c r="J9" s="84" t="s">
        <v>19</v>
      </c>
    </row>
    <row r="10" spans="1:10" ht="15" customHeight="1">
      <c r="A10" s="11"/>
      <c r="B10" s="12"/>
      <c r="C10" s="13"/>
      <c r="D10" s="84" t="s">
        <v>149</v>
      </c>
      <c r="E10" s="83"/>
      <c r="F10" s="84" t="s">
        <v>121</v>
      </c>
      <c r="G10" s="83"/>
      <c r="H10" s="84" t="str">
        <f>D10</f>
        <v>2013</v>
      </c>
      <c r="I10" s="83"/>
      <c r="J10" s="84" t="str">
        <f>F10</f>
        <v>2012</v>
      </c>
    </row>
    <row r="11" spans="1:10" ht="15" customHeight="1">
      <c r="A11" s="11"/>
      <c r="B11" s="17" t="s">
        <v>2</v>
      </c>
      <c r="C11" s="13"/>
      <c r="D11" s="79" t="s">
        <v>36</v>
      </c>
      <c r="E11" s="83"/>
      <c r="F11" s="79" t="s">
        <v>36</v>
      </c>
      <c r="G11" s="83"/>
      <c r="H11" s="79" t="str">
        <f>F11</f>
        <v>Baht</v>
      </c>
      <c r="I11" s="83"/>
      <c r="J11" s="79" t="str">
        <f>H11</f>
        <v>Baht</v>
      </c>
    </row>
    <row r="12" spans="1:10" ht="15" customHeight="1">
      <c r="A12" s="11"/>
      <c r="B12" s="19"/>
      <c r="C12" s="13"/>
      <c r="D12" s="81"/>
      <c r="E12" s="83"/>
      <c r="F12" s="81"/>
      <c r="G12" s="83"/>
      <c r="H12" s="81"/>
      <c r="I12" s="83"/>
      <c r="J12" s="81"/>
    </row>
    <row r="13" ht="15" customHeight="1">
      <c r="A13" s="11" t="s">
        <v>20</v>
      </c>
    </row>
    <row r="14" ht="15" customHeight="1">
      <c r="A14" s="11"/>
    </row>
    <row r="15" ht="15" customHeight="1">
      <c r="A15" s="11" t="s">
        <v>21</v>
      </c>
    </row>
    <row r="16" ht="15" customHeight="1">
      <c r="A16" s="11"/>
    </row>
    <row r="17" spans="1:10" ht="15" customHeight="1">
      <c r="A17" s="15" t="s">
        <v>3</v>
      </c>
      <c r="D17" s="78">
        <v>4634054485</v>
      </c>
      <c r="F17" s="78">
        <v>6103166789</v>
      </c>
      <c r="H17" s="78">
        <v>106865038</v>
      </c>
      <c r="J17" s="78">
        <v>52629156</v>
      </c>
    </row>
    <row r="18" spans="1:10" ht="15" customHeight="1">
      <c r="A18" s="15" t="s">
        <v>4</v>
      </c>
      <c r="D18" s="78">
        <v>511453295</v>
      </c>
      <c r="F18" s="78">
        <v>964822920</v>
      </c>
      <c r="H18" s="78">
        <v>98285209</v>
      </c>
      <c r="J18" s="78">
        <v>187263760</v>
      </c>
    </row>
    <row r="19" spans="1:10" ht="15" customHeight="1">
      <c r="A19" s="15" t="s">
        <v>5</v>
      </c>
      <c r="B19" s="20">
        <v>10</v>
      </c>
      <c r="D19" s="78">
        <v>12158497</v>
      </c>
      <c r="F19" s="78">
        <v>374406120</v>
      </c>
      <c r="H19" s="97" t="s">
        <v>38</v>
      </c>
      <c r="I19" s="97"/>
      <c r="J19" s="96">
        <v>347763737</v>
      </c>
    </row>
    <row r="20" spans="1:10" ht="15" customHeight="1">
      <c r="A20" s="15" t="s">
        <v>107</v>
      </c>
      <c r="B20" s="20">
        <v>11</v>
      </c>
      <c r="D20" s="78">
        <v>22182714423</v>
      </c>
      <c r="F20" s="78">
        <v>21424871205</v>
      </c>
      <c r="H20" s="78">
        <v>4808745695</v>
      </c>
      <c r="J20" s="78">
        <v>5203135741</v>
      </c>
    </row>
    <row r="21" spans="1:10" ht="15" customHeight="1">
      <c r="A21" s="15" t="s">
        <v>91</v>
      </c>
      <c r="B21" s="20">
        <v>25</v>
      </c>
      <c r="D21" s="78">
        <v>14640579</v>
      </c>
      <c r="E21" s="87"/>
      <c r="F21" s="78">
        <v>14250564</v>
      </c>
      <c r="H21" s="87" t="s">
        <v>38</v>
      </c>
      <c r="J21" s="82">
        <v>3300000000</v>
      </c>
    </row>
    <row r="22" spans="1:10" ht="15" customHeight="1">
      <c r="A22" s="15" t="s">
        <v>6</v>
      </c>
      <c r="D22" s="78">
        <v>2763216770</v>
      </c>
      <c r="F22" s="78">
        <v>2761928233</v>
      </c>
      <c r="H22" s="78">
        <v>38391908</v>
      </c>
      <c r="J22" s="78">
        <v>30316707</v>
      </c>
    </row>
    <row r="23" spans="1:10" ht="15" customHeight="1">
      <c r="A23" s="15" t="s">
        <v>49</v>
      </c>
      <c r="D23" s="78">
        <v>3357867014</v>
      </c>
      <c r="F23" s="78">
        <v>3018739126</v>
      </c>
      <c r="H23" s="78">
        <v>657045560</v>
      </c>
      <c r="J23" s="78">
        <v>569132265</v>
      </c>
    </row>
    <row r="24" spans="1:10" ht="15" customHeight="1">
      <c r="A24" s="15" t="s">
        <v>50</v>
      </c>
      <c r="D24" s="78">
        <v>2536588610</v>
      </c>
      <c r="F24" s="78">
        <v>2048860615</v>
      </c>
      <c r="H24" s="78">
        <v>400110</v>
      </c>
      <c r="J24" s="82">
        <v>400110</v>
      </c>
    </row>
    <row r="25" spans="1:10" ht="15" customHeight="1">
      <c r="A25" s="15" t="s">
        <v>7</v>
      </c>
      <c r="B25" s="20">
        <v>12</v>
      </c>
      <c r="D25" s="86">
        <v>3254728767</v>
      </c>
      <c r="F25" s="86">
        <v>3321859865</v>
      </c>
      <c r="H25" s="86">
        <v>48909713</v>
      </c>
      <c r="J25" s="86">
        <v>28530341</v>
      </c>
    </row>
    <row r="26" spans="1:11" ht="15" customHeight="1">
      <c r="A26" s="11"/>
      <c r="K26" s="15"/>
    </row>
    <row r="27" spans="1:10" ht="15" customHeight="1">
      <c r="A27" s="11" t="s">
        <v>70</v>
      </c>
      <c r="D27" s="86">
        <f>SUM(D17:D25)</f>
        <v>39267422440</v>
      </c>
      <c r="F27" s="86">
        <f>SUM(F17:F25)</f>
        <v>40032905437</v>
      </c>
      <c r="H27" s="86">
        <f>SUM(H17:H25)</f>
        <v>5758643233</v>
      </c>
      <c r="J27" s="86">
        <f>SUM(J17:J25)</f>
        <v>9719171817</v>
      </c>
    </row>
    <row r="28" ht="15" customHeight="1"/>
    <row r="29" ht="15" customHeight="1">
      <c r="A29" s="11" t="s">
        <v>22</v>
      </c>
    </row>
    <row r="30" ht="15" customHeight="1">
      <c r="A30" s="11"/>
    </row>
    <row r="31" spans="1:10" ht="15" customHeight="1">
      <c r="A31" s="15" t="s">
        <v>4</v>
      </c>
      <c r="D31" s="78">
        <v>122388554</v>
      </c>
      <c r="F31" s="78">
        <v>122230776</v>
      </c>
      <c r="H31" s="87" t="s">
        <v>38</v>
      </c>
      <c r="J31" s="91" t="s">
        <v>146</v>
      </c>
    </row>
    <row r="32" spans="1:10" ht="15" customHeight="1">
      <c r="A32" s="15" t="s">
        <v>150</v>
      </c>
      <c r="B32" s="20">
        <v>25</v>
      </c>
      <c r="D32" s="87" t="s">
        <v>38</v>
      </c>
      <c r="F32" s="91" t="s">
        <v>146</v>
      </c>
      <c r="H32" s="78">
        <v>2140000000</v>
      </c>
      <c r="J32" s="78">
        <v>2261196062</v>
      </c>
    </row>
    <row r="33" spans="1:10" ht="15" customHeight="1">
      <c r="A33" s="15" t="s">
        <v>87</v>
      </c>
      <c r="B33" s="20">
        <v>13</v>
      </c>
      <c r="D33" s="87" t="s">
        <v>38</v>
      </c>
      <c r="F33" s="91" t="s">
        <v>146</v>
      </c>
      <c r="H33" s="78">
        <v>37695548301</v>
      </c>
      <c r="J33" s="78">
        <v>37695548301</v>
      </c>
    </row>
    <row r="34" spans="1:10" ht="15" customHeight="1">
      <c r="A34" s="15" t="s">
        <v>88</v>
      </c>
      <c r="B34" s="20">
        <v>13</v>
      </c>
      <c r="D34" s="78">
        <v>210976470</v>
      </c>
      <c r="F34" s="78">
        <v>275708051</v>
      </c>
      <c r="H34" s="78">
        <v>49670000</v>
      </c>
      <c r="J34" s="78">
        <v>49670000</v>
      </c>
    </row>
    <row r="35" spans="1:10" ht="15" customHeight="1">
      <c r="A35" s="15" t="s">
        <v>89</v>
      </c>
      <c r="D35" s="78">
        <v>293322895</v>
      </c>
      <c r="F35" s="78">
        <v>293322895</v>
      </c>
      <c r="H35" s="78">
        <v>240740500</v>
      </c>
      <c r="I35" s="87"/>
      <c r="J35" s="78">
        <v>240740500</v>
      </c>
    </row>
    <row r="36" spans="1:10" ht="15" customHeight="1">
      <c r="A36" s="15" t="s">
        <v>90</v>
      </c>
      <c r="D36" s="78">
        <v>54762750</v>
      </c>
      <c r="F36" s="78">
        <v>54762750</v>
      </c>
      <c r="H36" s="87" t="s">
        <v>38</v>
      </c>
      <c r="I36" s="87"/>
      <c r="J36" s="91" t="s">
        <v>146</v>
      </c>
    </row>
    <row r="37" spans="1:10" ht="15" customHeight="1">
      <c r="A37" s="15" t="s">
        <v>34</v>
      </c>
      <c r="B37" s="20">
        <v>14</v>
      </c>
      <c r="D37" s="78">
        <v>89092565933</v>
      </c>
      <c r="F37" s="78">
        <v>86679838102</v>
      </c>
      <c r="H37" s="78">
        <v>9219130976</v>
      </c>
      <c r="J37" s="78">
        <v>9575309067</v>
      </c>
    </row>
    <row r="38" spans="1:10" ht="15" customHeight="1">
      <c r="A38" s="15" t="s">
        <v>79</v>
      </c>
      <c r="D38" s="78">
        <v>11403093656</v>
      </c>
      <c r="F38" s="78">
        <v>11403093656</v>
      </c>
      <c r="H38" s="87" t="s">
        <v>38</v>
      </c>
      <c r="J38" s="91" t="s">
        <v>146</v>
      </c>
    </row>
    <row r="39" spans="1:10" ht="15" customHeight="1">
      <c r="A39" s="15" t="s">
        <v>111</v>
      </c>
      <c r="B39" s="20">
        <v>15</v>
      </c>
      <c r="D39" s="78">
        <v>34824083512</v>
      </c>
      <c r="F39" s="78">
        <v>35401781275</v>
      </c>
      <c r="H39" s="78">
        <v>188829480</v>
      </c>
      <c r="J39" s="78">
        <v>206070878</v>
      </c>
    </row>
    <row r="40" spans="1:10" ht="15" customHeight="1">
      <c r="A40" s="15" t="s">
        <v>61</v>
      </c>
      <c r="B40" s="20">
        <v>16</v>
      </c>
      <c r="D40" s="78">
        <v>5083528671</v>
      </c>
      <c r="F40" s="78">
        <v>5181781320</v>
      </c>
      <c r="G40" s="87"/>
      <c r="H40" s="82">
        <v>1928979758</v>
      </c>
      <c r="I40" s="87"/>
      <c r="J40" s="82">
        <v>2053843980</v>
      </c>
    </row>
    <row r="41" spans="1:10" ht="15" customHeight="1">
      <c r="A41" s="15" t="s">
        <v>74</v>
      </c>
      <c r="D41" s="86">
        <v>983143578</v>
      </c>
      <c r="F41" s="86">
        <v>917945468</v>
      </c>
      <c r="H41" s="86">
        <v>302835072</v>
      </c>
      <c r="J41" s="86">
        <v>330319407</v>
      </c>
    </row>
    <row r="42" spans="4:10" ht="15" customHeight="1">
      <c r="D42" s="88"/>
      <c r="E42" s="88"/>
      <c r="F42" s="88"/>
      <c r="G42" s="88"/>
      <c r="H42" s="88"/>
      <c r="I42" s="88"/>
      <c r="J42" s="88"/>
    </row>
    <row r="43" spans="1:10" ht="15" customHeight="1">
      <c r="A43" s="11" t="s">
        <v>71</v>
      </c>
      <c r="D43" s="86">
        <f>SUM(D31:D41)</f>
        <v>142067866019</v>
      </c>
      <c r="F43" s="86">
        <f>SUM(F31:F41)</f>
        <v>140330464293</v>
      </c>
      <c r="H43" s="86">
        <f>SUM(H31:H41)</f>
        <v>51765734087</v>
      </c>
      <c r="J43" s="86">
        <f>SUM(J31:J41)</f>
        <v>52412698195</v>
      </c>
    </row>
    <row r="44" spans="1:11" ht="15" customHeight="1">
      <c r="A44" s="11"/>
      <c r="K44" s="15"/>
    </row>
    <row r="45" spans="1:10" ht="15" customHeight="1" thickBot="1">
      <c r="A45" s="11" t="s">
        <v>23</v>
      </c>
      <c r="D45" s="93">
        <f>D27+D43</f>
        <v>181335288459</v>
      </c>
      <c r="F45" s="93">
        <f>F27+F43</f>
        <v>180363369730</v>
      </c>
      <c r="H45" s="93">
        <f>H27+H43</f>
        <v>57524377320</v>
      </c>
      <c r="J45" s="93">
        <f>J27+J43</f>
        <v>62131870012</v>
      </c>
    </row>
    <row r="46" spans="1:3" ht="15" customHeight="1" thickTop="1">
      <c r="A46" s="14"/>
      <c r="C46" s="22"/>
    </row>
    <row r="47" ht="15" customHeight="1"/>
    <row r="48" ht="15" customHeight="1"/>
    <row r="49" ht="15" customHeight="1">
      <c r="A49" s="46"/>
    </row>
    <row r="50" ht="15" customHeight="1"/>
    <row r="51" ht="15" customHeight="1"/>
    <row r="52" ht="15" customHeight="1"/>
    <row r="53" ht="15" customHeight="1"/>
    <row r="54" ht="15" customHeight="1"/>
    <row r="55" spans="1:10" ht="21.75" customHeight="1">
      <c r="A55" s="129" t="s">
        <v>182</v>
      </c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5" customHeight="1">
      <c r="A56" s="25"/>
      <c r="B56" s="25"/>
      <c r="C56" s="25"/>
      <c r="D56" s="98"/>
      <c r="E56" s="98"/>
      <c r="F56" s="98"/>
      <c r="G56" s="98"/>
      <c r="H56" s="98"/>
      <c r="I56" s="98"/>
      <c r="J56" s="99">
        <v>2</v>
      </c>
    </row>
    <row r="57" spans="1:10" ht="13.5" customHeight="1">
      <c r="A57" s="11" t="str">
        <f>A1</f>
        <v>True Corporation Public Company Limited</v>
      </c>
      <c r="B57" s="12"/>
      <c r="C57" s="13"/>
      <c r="D57" s="80"/>
      <c r="E57" s="80"/>
      <c r="F57" s="80"/>
      <c r="G57" s="80"/>
      <c r="H57" s="80"/>
      <c r="I57" s="80"/>
      <c r="J57" s="80"/>
    </row>
    <row r="58" spans="1:10" ht="13.5" customHeight="1">
      <c r="A58" s="11" t="s">
        <v>168</v>
      </c>
      <c r="B58" s="12"/>
      <c r="C58" s="13"/>
      <c r="D58" s="80"/>
      <c r="E58" s="80"/>
      <c r="F58" s="80"/>
      <c r="G58" s="80"/>
      <c r="H58" s="80"/>
      <c r="I58" s="80"/>
      <c r="J58" s="80"/>
    </row>
    <row r="59" spans="1:10" ht="13.5" customHeight="1">
      <c r="A59" s="16" t="str">
        <f>A3</f>
        <v>As at 31 March 2013 </v>
      </c>
      <c r="B59" s="17"/>
      <c r="C59" s="18"/>
      <c r="D59" s="77"/>
      <c r="E59" s="77"/>
      <c r="F59" s="77"/>
      <c r="G59" s="77"/>
      <c r="H59" s="77"/>
      <c r="I59" s="77"/>
      <c r="J59" s="77"/>
    </row>
    <row r="60" spans="1:10" ht="13.5" customHeight="1">
      <c r="A60" s="26"/>
      <c r="B60" s="19"/>
      <c r="C60" s="27"/>
      <c r="D60" s="75"/>
      <c r="E60" s="75"/>
      <c r="F60" s="75"/>
      <c r="G60" s="75"/>
      <c r="H60" s="75"/>
      <c r="I60" s="75"/>
      <c r="J60" s="75"/>
    </row>
    <row r="61" spans="1:10" ht="13.5" customHeight="1">
      <c r="A61" s="26"/>
      <c r="B61" s="19"/>
      <c r="C61" s="27"/>
      <c r="D61" s="75"/>
      <c r="E61" s="75"/>
      <c r="F61" s="75"/>
      <c r="G61" s="75"/>
      <c r="H61" s="75"/>
      <c r="I61" s="75"/>
      <c r="J61" s="75"/>
    </row>
    <row r="62" spans="1:10" ht="13.5" customHeight="1">
      <c r="A62" s="11"/>
      <c r="B62" s="12"/>
      <c r="C62" s="13"/>
      <c r="D62" s="130" t="s">
        <v>0</v>
      </c>
      <c r="E62" s="130"/>
      <c r="F62" s="130"/>
      <c r="G62" s="80"/>
      <c r="H62" s="130" t="s">
        <v>1</v>
      </c>
      <c r="I62" s="130"/>
      <c r="J62" s="130"/>
    </row>
    <row r="63" spans="4:10" ht="13.5" customHeight="1">
      <c r="D63" s="83" t="str">
        <f>D8</f>
        <v>Unaudited</v>
      </c>
      <c r="F63" s="81" t="str">
        <f>F8</f>
        <v>Audited</v>
      </c>
      <c r="H63" s="83" t="str">
        <f>D63</f>
        <v>Unaudited</v>
      </c>
      <c r="I63" s="83"/>
      <c r="J63" s="83" t="str">
        <f>F63</f>
        <v>Audited</v>
      </c>
    </row>
    <row r="64" spans="1:10" ht="13.5" customHeight="1">
      <c r="A64" s="11"/>
      <c r="B64" s="12"/>
      <c r="C64" s="13"/>
      <c r="D64" s="84" t="s">
        <v>122</v>
      </c>
      <c r="E64" s="83"/>
      <c r="F64" s="84" t="s">
        <v>19</v>
      </c>
      <c r="G64" s="83"/>
      <c r="H64" s="84" t="s">
        <v>122</v>
      </c>
      <c r="I64" s="83"/>
      <c r="J64" s="84" t="s">
        <v>19</v>
      </c>
    </row>
    <row r="65" spans="1:10" ht="13.5" customHeight="1">
      <c r="A65" s="11"/>
      <c r="B65" s="12"/>
      <c r="C65" s="13"/>
      <c r="D65" s="84" t="str">
        <f>D10</f>
        <v>2013</v>
      </c>
      <c r="E65" s="83"/>
      <c r="F65" s="84" t="str">
        <f>F10</f>
        <v>2012</v>
      </c>
      <c r="G65" s="83"/>
      <c r="H65" s="84" t="str">
        <f>D65</f>
        <v>2013</v>
      </c>
      <c r="I65" s="83"/>
      <c r="J65" s="84" t="str">
        <f>F65</f>
        <v>2012</v>
      </c>
    </row>
    <row r="66" spans="1:10" ht="13.5" customHeight="1">
      <c r="A66" s="11"/>
      <c r="B66" s="17" t="s">
        <v>2</v>
      </c>
      <c r="C66" s="13"/>
      <c r="D66" s="79" t="s">
        <v>37</v>
      </c>
      <c r="E66" s="83"/>
      <c r="F66" s="79" t="str">
        <f>D66</f>
        <v>Baht </v>
      </c>
      <c r="G66" s="83"/>
      <c r="H66" s="79" t="str">
        <f>F66</f>
        <v>Baht </v>
      </c>
      <c r="I66" s="83"/>
      <c r="J66" s="79" t="str">
        <f>H66</f>
        <v>Baht </v>
      </c>
    </row>
    <row r="67" spans="1:11" ht="7.5" customHeight="1">
      <c r="A67" s="11"/>
      <c r="K67" s="15"/>
    </row>
    <row r="68" spans="1:11" ht="13.5" customHeight="1">
      <c r="A68" s="11" t="s">
        <v>58</v>
      </c>
      <c r="K68" s="15"/>
    </row>
    <row r="69" spans="1:11" ht="7.5" customHeight="1">
      <c r="A69" s="11"/>
      <c r="K69" s="15"/>
    </row>
    <row r="70" spans="1:11" ht="13.5" customHeight="1">
      <c r="A70" s="11" t="s">
        <v>24</v>
      </c>
      <c r="K70" s="15"/>
    </row>
    <row r="71" spans="1:11" ht="7.5" customHeight="1">
      <c r="A71" s="11"/>
      <c r="K71" s="15"/>
    </row>
    <row r="72" spans="1:11" ht="13.5" customHeight="1">
      <c r="A72" s="15" t="s">
        <v>51</v>
      </c>
      <c r="D72" s="78">
        <v>9204323108</v>
      </c>
      <c r="F72" s="78">
        <v>5096095078</v>
      </c>
      <c r="H72" s="87" t="s">
        <v>38</v>
      </c>
      <c r="J72" s="82">
        <v>2048393482</v>
      </c>
      <c r="K72" s="15"/>
    </row>
    <row r="73" spans="1:11" ht="13.5" customHeight="1">
      <c r="A73" s="15" t="s">
        <v>108</v>
      </c>
      <c r="B73" s="20">
        <v>17</v>
      </c>
      <c r="D73" s="78">
        <v>45726956680</v>
      </c>
      <c r="F73" s="78">
        <v>44721774619</v>
      </c>
      <c r="H73" s="78">
        <v>1566013731</v>
      </c>
      <c r="J73" s="78">
        <v>1780083332</v>
      </c>
      <c r="K73" s="15"/>
    </row>
    <row r="74" spans="1:10" ht="13.5" customHeight="1">
      <c r="A74" s="15" t="s">
        <v>55</v>
      </c>
      <c r="B74" s="20">
        <v>18</v>
      </c>
      <c r="D74" s="78">
        <v>6009017284</v>
      </c>
      <c r="F74" s="78">
        <v>9521909006</v>
      </c>
      <c r="H74" s="78">
        <v>1561505566</v>
      </c>
      <c r="J74" s="78">
        <v>3872132480</v>
      </c>
    </row>
    <row r="75" spans="1:10" ht="13.5" customHeight="1">
      <c r="A75" s="15" t="s">
        <v>78</v>
      </c>
      <c r="B75" s="15"/>
      <c r="C75" s="15"/>
      <c r="D75" s="78">
        <v>399304528</v>
      </c>
      <c r="E75" s="82"/>
      <c r="F75" s="78">
        <v>348115266</v>
      </c>
      <c r="G75" s="82"/>
      <c r="H75" s="87" t="s">
        <v>38</v>
      </c>
      <c r="J75" s="91" t="s">
        <v>146</v>
      </c>
    </row>
    <row r="76" spans="1:10" ht="13.5" customHeight="1">
      <c r="A76" s="15" t="s">
        <v>8</v>
      </c>
      <c r="B76" s="20">
        <v>19</v>
      </c>
      <c r="D76" s="86">
        <v>2932047358</v>
      </c>
      <c r="E76" s="88"/>
      <c r="F76" s="86">
        <v>3299293186</v>
      </c>
      <c r="G76" s="88"/>
      <c r="H76" s="86">
        <v>458697170</v>
      </c>
      <c r="I76" s="88"/>
      <c r="J76" s="86">
        <v>461276553</v>
      </c>
    </row>
    <row r="77" spans="1:11" ht="6" customHeight="1">
      <c r="A77" s="11"/>
      <c r="K77" s="15"/>
    </row>
    <row r="78" spans="1:10" ht="13.5" customHeight="1">
      <c r="A78" s="11" t="s">
        <v>72</v>
      </c>
      <c r="D78" s="86">
        <f>SUM(D72:D76)</f>
        <v>64271648958</v>
      </c>
      <c r="F78" s="86">
        <f>SUM(F72:F76)</f>
        <v>62987187155</v>
      </c>
      <c r="H78" s="86">
        <f>SUM(H72:H76)</f>
        <v>3586216467</v>
      </c>
      <c r="J78" s="86">
        <f>SUM(J72:J76)</f>
        <v>8161885847</v>
      </c>
    </row>
    <row r="79" spans="4:10" ht="7.5" customHeight="1">
      <c r="D79" s="88"/>
      <c r="F79" s="88"/>
      <c r="H79" s="88"/>
      <c r="J79" s="88"/>
    </row>
    <row r="80" ht="13.5" customHeight="1">
      <c r="A80" s="11" t="s">
        <v>25</v>
      </c>
    </row>
    <row r="81" spans="1:11" ht="9.75" customHeight="1">
      <c r="A81" s="11"/>
      <c r="K81" s="15"/>
    </row>
    <row r="82" spans="1:10" ht="13.5" customHeight="1">
      <c r="A82" s="15" t="s">
        <v>33</v>
      </c>
      <c r="B82" s="20">
        <v>18</v>
      </c>
      <c r="D82" s="78">
        <v>87406971788</v>
      </c>
      <c r="F82" s="78">
        <v>86804608441</v>
      </c>
      <c r="H82" s="78">
        <v>24072096129</v>
      </c>
      <c r="J82" s="78">
        <v>25012261813</v>
      </c>
    </row>
    <row r="83" spans="1:10" ht="13.5" customHeight="1">
      <c r="A83" s="15" t="s">
        <v>109</v>
      </c>
      <c r="B83" s="20">
        <v>25</v>
      </c>
      <c r="D83" s="87" t="s">
        <v>38</v>
      </c>
      <c r="E83" s="87"/>
      <c r="F83" s="91" t="s">
        <v>146</v>
      </c>
      <c r="H83" s="78">
        <v>2266218647</v>
      </c>
      <c r="J83" s="78">
        <v>2231375721</v>
      </c>
    </row>
    <row r="84" spans="1:10" ht="13.5" customHeight="1">
      <c r="A84" s="15" t="s">
        <v>86</v>
      </c>
      <c r="D84" s="82">
        <v>8470025</v>
      </c>
      <c r="F84" s="82">
        <v>14040049</v>
      </c>
      <c r="G84" s="87"/>
      <c r="H84" s="78">
        <v>8470025</v>
      </c>
      <c r="I84" s="87"/>
      <c r="J84" s="82">
        <v>14040049</v>
      </c>
    </row>
    <row r="85" spans="1:10" ht="13.5" customHeight="1">
      <c r="A85" s="15" t="s">
        <v>112</v>
      </c>
      <c r="B85" s="20">
        <v>16</v>
      </c>
      <c r="D85" s="78">
        <v>3906518875</v>
      </c>
      <c r="F85" s="78">
        <v>3579373833</v>
      </c>
      <c r="H85" s="87" t="s">
        <v>38</v>
      </c>
      <c r="J85" s="91" t="s">
        <v>146</v>
      </c>
    </row>
    <row r="86" spans="1:10" ht="13.5" customHeight="1">
      <c r="A86" s="15" t="s">
        <v>84</v>
      </c>
      <c r="B86" s="20">
        <v>20</v>
      </c>
      <c r="D86" s="78">
        <v>2951233582</v>
      </c>
      <c r="F86" s="78">
        <v>3079520793</v>
      </c>
      <c r="G86" s="87"/>
      <c r="H86" s="87" t="s">
        <v>38</v>
      </c>
      <c r="I86" s="87"/>
      <c r="J86" s="91" t="s">
        <v>146</v>
      </c>
    </row>
    <row r="87" spans="1:10" ht="13.5" customHeight="1">
      <c r="A87" s="15" t="s">
        <v>132</v>
      </c>
      <c r="D87" s="78">
        <v>944439010</v>
      </c>
      <c r="F87" s="82">
        <v>914055190</v>
      </c>
      <c r="G87" s="87"/>
      <c r="H87" s="78">
        <v>242705040</v>
      </c>
      <c r="I87" s="87"/>
      <c r="J87" s="82">
        <v>235557303</v>
      </c>
    </row>
    <row r="88" spans="1:10" ht="13.5" customHeight="1">
      <c r="A88" s="15" t="s">
        <v>9</v>
      </c>
      <c r="D88" s="86">
        <v>8937441779</v>
      </c>
      <c r="E88" s="88"/>
      <c r="F88" s="86">
        <v>8980206571</v>
      </c>
      <c r="G88" s="88"/>
      <c r="H88" s="86">
        <v>260099147</v>
      </c>
      <c r="I88" s="88"/>
      <c r="J88" s="86">
        <v>297256169</v>
      </c>
    </row>
    <row r="89" spans="1:11" ht="6" customHeight="1">
      <c r="A89" s="11"/>
      <c r="K89" s="15"/>
    </row>
    <row r="90" spans="1:10" ht="13.5" customHeight="1">
      <c r="A90" s="11" t="s">
        <v>73</v>
      </c>
      <c r="D90" s="86">
        <f>SUM(D82:D89)</f>
        <v>104155075059</v>
      </c>
      <c r="E90" s="88"/>
      <c r="F90" s="86">
        <f>SUM(F82:F89)</f>
        <v>103371804877</v>
      </c>
      <c r="G90" s="88"/>
      <c r="H90" s="86">
        <f>SUM(H82:H89)</f>
        <v>26849588988</v>
      </c>
      <c r="I90" s="88"/>
      <c r="J90" s="86">
        <f>SUM(J82:J89)</f>
        <v>27790491055</v>
      </c>
    </row>
    <row r="91" spans="1:11" ht="6" customHeight="1">
      <c r="A91" s="11"/>
      <c r="K91" s="15"/>
    </row>
    <row r="92" spans="1:10" ht="13.5" customHeight="1">
      <c r="A92" s="11" t="s">
        <v>26</v>
      </c>
      <c r="D92" s="86">
        <f>D90+D78</f>
        <v>168426724017</v>
      </c>
      <c r="E92" s="88"/>
      <c r="F92" s="86">
        <f>F90+F78</f>
        <v>166358992032</v>
      </c>
      <c r="G92" s="88"/>
      <c r="H92" s="86">
        <f>H90+H78</f>
        <v>30435805455</v>
      </c>
      <c r="I92" s="88"/>
      <c r="J92" s="86">
        <f>J90+J78</f>
        <v>35952376902</v>
      </c>
    </row>
    <row r="93" spans="1:11" ht="7.5" customHeight="1">
      <c r="A93" s="11"/>
      <c r="K93" s="15"/>
    </row>
    <row r="94" spans="1:9" ht="13.5" customHeight="1">
      <c r="A94" s="11" t="s">
        <v>57</v>
      </c>
      <c r="E94" s="88"/>
      <c r="G94" s="88"/>
      <c r="I94" s="88"/>
    </row>
    <row r="95" spans="1:11" ht="7.5" customHeight="1">
      <c r="A95" s="11"/>
      <c r="K95" s="15"/>
    </row>
    <row r="96" spans="1:9" ht="13.5" customHeight="1">
      <c r="A96" s="15" t="s">
        <v>10</v>
      </c>
      <c r="B96" s="20">
        <v>21</v>
      </c>
      <c r="E96" s="88"/>
      <c r="I96" s="88"/>
    </row>
    <row r="97" spans="1:10" ht="13.5" customHeight="1">
      <c r="A97" s="15" t="s">
        <v>28</v>
      </c>
      <c r="D97" s="88"/>
      <c r="E97" s="88"/>
      <c r="F97" s="88"/>
      <c r="G97" s="88"/>
      <c r="H97" s="88"/>
      <c r="I97" s="88"/>
      <c r="J97" s="88"/>
    </row>
    <row r="98" spans="1:10" ht="13.5" customHeight="1">
      <c r="A98" s="15" t="s">
        <v>133</v>
      </c>
      <c r="D98" s="91"/>
      <c r="E98" s="88"/>
      <c r="F98" s="91"/>
      <c r="G98" s="88"/>
      <c r="H98" s="91"/>
      <c r="I98" s="88"/>
      <c r="J98" s="91"/>
    </row>
    <row r="99" spans="1:10" ht="13.5" customHeight="1" thickBot="1">
      <c r="A99" s="15" t="s">
        <v>134</v>
      </c>
      <c r="D99" s="93">
        <v>153332070330</v>
      </c>
      <c r="F99" s="93">
        <v>153332070330</v>
      </c>
      <c r="H99" s="93">
        <v>153332070330</v>
      </c>
      <c r="J99" s="93">
        <v>153332070330</v>
      </c>
    </row>
    <row r="100" spans="1:11" ht="6" customHeight="1" thickTop="1">
      <c r="A100" s="11"/>
      <c r="K100" s="15"/>
    </row>
    <row r="101" spans="1:10" ht="13.5" customHeight="1">
      <c r="A101" s="15" t="s">
        <v>35</v>
      </c>
      <c r="D101" s="88"/>
      <c r="F101" s="88"/>
      <c r="H101" s="88"/>
      <c r="J101" s="88"/>
    </row>
    <row r="102" spans="1:10" ht="13.5" customHeight="1">
      <c r="A102" s="15" t="s">
        <v>162</v>
      </c>
      <c r="D102" s="87"/>
      <c r="F102" s="87"/>
      <c r="H102" s="87"/>
      <c r="J102" s="87"/>
    </row>
    <row r="103" spans="1:10" ht="13.5" customHeight="1">
      <c r="A103" s="15" t="s">
        <v>164</v>
      </c>
      <c r="F103" s="82"/>
      <c r="J103" s="82"/>
    </row>
    <row r="104" spans="1:10" ht="13.5" customHeight="1">
      <c r="A104" s="15" t="s">
        <v>165</v>
      </c>
      <c r="D104" s="82">
        <v>145051521460</v>
      </c>
      <c r="F104" s="82">
        <v>145031791510</v>
      </c>
      <c r="H104" s="82">
        <v>145051521460</v>
      </c>
      <c r="J104" s="82">
        <v>145031791510</v>
      </c>
    </row>
    <row r="105" spans="1:10" ht="13.5" customHeight="1">
      <c r="A105" s="15" t="s">
        <v>169</v>
      </c>
      <c r="D105" s="78">
        <v>11432046462</v>
      </c>
      <c r="F105" s="78">
        <v>11432046462</v>
      </c>
      <c r="H105" s="78">
        <v>11432046462</v>
      </c>
      <c r="J105" s="78">
        <v>11432046462</v>
      </c>
    </row>
    <row r="106" spans="1:10" ht="13.5" customHeight="1">
      <c r="A106" s="15" t="s">
        <v>170</v>
      </c>
      <c r="D106" s="78">
        <v>-85993384981</v>
      </c>
      <c r="F106" s="78">
        <v>-85987465996</v>
      </c>
      <c r="H106" s="78">
        <v>-85993384981</v>
      </c>
      <c r="J106" s="78">
        <v>-85987465996</v>
      </c>
    </row>
    <row r="107" ht="13.5" customHeight="1">
      <c r="A107" s="15" t="s">
        <v>53</v>
      </c>
    </row>
    <row r="108" spans="1:11" ht="13.5" customHeight="1">
      <c r="A108" s="15" t="s">
        <v>143</v>
      </c>
      <c r="D108" s="78">
        <v>34880969</v>
      </c>
      <c r="F108" s="78">
        <v>34880969</v>
      </c>
      <c r="H108" s="78">
        <v>34880969</v>
      </c>
      <c r="J108" s="78">
        <v>34880969</v>
      </c>
      <c r="K108" s="29"/>
    </row>
    <row r="109" spans="1:11" ht="13.5" customHeight="1">
      <c r="A109" s="15" t="s">
        <v>113</v>
      </c>
      <c r="D109" s="88">
        <f>-56712205632-31493997</f>
        <v>-56743699629</v>
      </c>
      <c r="E109" s="88"/>
      <c r="F109" s="88">
        <f>-55603071754-31493997-1</f>
        <v>-55634565752</v>
      </c>
      <c r="G109" s="88"/>
      <c r="H109" s="88">
        <v>-43436492045</v>
      </c>
      <c r="I109" s="88"/>
      <c r="J109" s="88">
        <f>-44312369552-19390283</f>
        <v>-44331759835</v>
      </c>
      <c r="K109" s="23"/>
    </row>
    <row r="110" spans="1:11" ht="13.5" customHeight="1">
      <c r="A110" s="15" t="s">
        <v>92</v>
      </c>
      <c r="D110" s="86">
        <f>-1642914378+112594321-1</f>
        <v>-1530320058</v>
      </c>
      <c r="F110" s="86">
        <v>-1529866918</v>
      </c>
      <c r="H110" s="89" t="s">
        <v>38</v>
      </c>
      <c r="J110" s="89" t="s">
        <v>146</v>
      </c>
      <c r="K110" s="23"/>
    </row>
    <row r="111" spans="1:11" ht="6" customHeight="1">
      <c r="A111" s="11"/>
      <c r="K111" s="15"/>
    </row>
    <row r="112" spans="1:11" ht="13.5" customHeight="1">
      <c r="A112" s="11" t="s">
        <v>144</v>
      </c>
      <c r="D112" s="88">
        <f>SUM(D102:D110)</f>
        <v>12251044223</v>
      </c>
      <c r="E112" s="88"/>
      <c r="F112" s="88">
        <f>SUM(F102:F110)</f>
        <v>13346820275</v>
      </c>
      <c r="G112" s="88"/>
      <c r="H112" s="88">
        <f>SUM(H102:H110)</f>
        <v>27088571865</v>
      </c>
      <c r="I112" s="88"/>
      <c r="J112" s="88">
        <f>SUM(J102:J110)</f>
        <v>26179493110</v>
      </c>
      <c r="K112" s="29"/>
    </row>
    <row r="113" spans="1:10" ht="13.5" customHeight="1">
      <c r="A113" s="15" t="s">
        <v>93</v>
      </c>
      <c r="D113" s="86">
        <v>657520219</v>
      </c>
      <c r="E113" s="88"/>
      <c r="F113" s="86">
        <v>657557423</v>
      </c>
      <c r="G113" s="88"/>
      <c r="H113" s="89" t="s">
        <v>146</v>
      </c>
      <c r="I113" s="91"/>
      <c r="J113" s="89" t="s">
        <v>146</v>
      </c>
    </row>
    <row r="114" spans="1:11" ht="6" customHeight="1">
      <c r="A114" s="11"/>
      <c r="K114" s="15"/>
    </row>
    <row r="115" spans="1:10" ht="13.5" customHeight="1">
      <c r="A115" s="11" t="s">
        <v>27</v>
      </c>
      <c r="D115" s="86">
        <f>SUM(D112:D113)</f>
        <v>12908564442</v>
      </c>
      <c r="F115" s="86">
        <f>SUM(F112:F113)</f>
        <v>14004377698</v>
      </c>
      <c r="H115" s="86">
        <f>SUM(H112:H113)</f>
        <v>27088571865</v>
      </c>
      <c r="J115" s="86">
        <f>SUM(J112:J113)</f>
        <v>26179493110</v>
      </c>
    </row>
    <row r="116" spans="1:11" ht="6" customHeight="1">
      <c r="A116" s="11"/>
      <c r="K116" s="15"/>
    </row>
    <row r="117" spans="1:10" ht="13.5" customHeight="1" thickBot="1">
      <c r="A117" s="11" t="s">
        <v>56</v>
      </c>
      <c r="B117" s="11"/>
      <c r="D117" s="93">
        <f>D115+D92</f>
        <v>181335288459</v>
      </c>
      <c r="F117" s="93">
        <f>F115+F92</f>
        <v>180363369730</v>
      </c>
      <c r="H117" s="93">
        <f>H115+H92</f>
        <v>57524377320</v>
      </c>
      <c r="J117" s="93">
        <f>J115+J92</f>
        <v>62131870012</v>
      </c>
    </row>
    <row r="118" spans="1:10" ht="13.5" customHeight="1" thickTop="1">
      <c r="A118" s="11"/>
      <c r="B118" s="11"/>
      <c r="D118" s="88"/>
      <c r="F118" s="88"/>
      <c r="H118" s="88"/>
      <c r="J118" s="88"/>
    </row>
    <row r="119" spans="1:10" ht="13.5" customHeight="1">
      <c r="A119" s="11"/>
      <c r="B119" s="11"/>
      <c r="D119" s="88"/>
      <c r="F119" s="88"/>
      <c r="H119" s="88"/>
      <c r="J119" s="88"/>
    </row>
    <row r="120" spans="1:10" ht="3" customHeight="1">
      <c r="A120" s="11"/>
      <c r="B120" s="11"/>
      <c r="D120" s="88"/>
      <c r="F120" s="88"/>
      <c r="H120" s="88"/>
      <c r="J120" s="88"/>
    </row>
    <row r="121" spans="1:10" ht="21.75" customHeight="1">
      <c r="A121" s="129" t="str">
        <f>A55</f>
        <v>The accompanying notes on pages 8 to 31 are an integral part of these financial information.</v>
      </c>
      <c r="B121" s="129"/>
      <c r="C121" s="129"/>
      <c r="D121" s="129"/>
      <c r="E121" s="129"/>
      <c r="F121" s="129"/>
      <c r="G121" s="129"/>
      <c r="H121" s="129"/>
      <c r="I121" s="129"/>
      <c r="J121" s="129"/>
    </row>
    <row r="122" spans="1:10" ht="15" customHeight="1">
      <c r="A122" s="25"/>
      <c r="B122" s="25"/>
      <c r="C122" s="25"/>
      <c r="D122" s="98"/>
      <c r="E122" s="98"/>
      <c r="F122" s="98"/>
      <c r="G122" s="98"/>
      <c r="H122" s="98"/>
      <c r="I122" s="98"/>
      <c r="J122" s="99">
        <v>3</v>
      </c>
    </row>
    <row r="123" spans="1:10" ht="15" customHeight="1">
      <c r="A123" s="11" t="str">
        <f>A57</f>
        <v>True Corporation Public Company Limited</v>
      </c>
      <c r="B123" s="12"/>
      <c r="C123" s="13"/>
      <c r="D123" s="80"/>
      <c r="E123" s="80"/>
      <c r="F123" s="80"/>
      <c r="G123" s="80"/>
      <c r="H123" s="80"/>
      <c r="I123" s="80"/>
      <c r="J123" s="80"/>
    </row>
    <row r="124" spans="1:10" ht="15" customHeight="1">
      <c r="A124" s="11" t="s">
        <v>171</v>
      </c>
      <c r="B124" s="12"/>
      <c r="C124" s="13"/>
      <c r="D124" s="80"/>
      <c r="E124" s="80"/>
      <c r="F124" s="80"/>
      <c r="G124" s="80"/>
      <c r="H124" s="80"/>
      <c r="I124" s="80"/>
      <c r="J124" s="80"/>
    </row>
    <row r="125" spans="1:10" ht="15" customHeight="1">
      <c r="A125" s="16" t="s">
        <v>154</v>
      </c>
      <c r="B125" s="17"/>
      <c r="C125" s="18"/>
      <c r="D125" s="77"/>
      <c r="E125" s="77"/>
      <c r="F125" s="77"/>
      <c r="G125" s="77"/>
      <c r="H125" s="77"/>
      <c r="I125" s="77"/>
      <c r="J125" s="77"/>
    </row>
    <row r="126" spans="1:10" ht="15" customHeight="1">
      <c r="A126" s="26"/>
      <c r="B126" s="19"/>
      <c r="C126" s="27"/>
      <c r="D126" s="75"/>
      <c r="E126" s="75"/>
      <c r="F126" s="75"/>
      <c r="G126" s="75"/>
      <c r="H126" s="75"/>
      <c r="I126" s="75"/>
      <c r="J126" s="75"/>
    </row>
    <row r="127" spans="1:10" ht="15" customHeight="1">
      <c r="A127" s="26"/>
      <c r="B127" s="19"/>
      <c r="C127" s="27"/>
      <c r="D127" s="75"/>
      <c r="E127" s="75"/>
      <c r="F127" s="75"/>
      <c r="G127" s="75"/>
      <c r="H127" s="75"/>
      <c r="I127" s="75"/>
      <c r="J127" s="75"/>
    </row>
    <row r="128" spans="1:10" ht="13.5" customHeight="1">
      <c r="A128" s="11"/>
      <c r="B128" s="12"/>
      <c r="C128" s="13"/>
      <c r="D128" s="130" t="s">
        <v>0</v>
      </c>
      <c r="E128" s="130"/>
      <c r="F128" s="130"/>
      <c r="G128" s="80"/>
      <c r="H128" s="130" t="s">
        <v>1</v>
      </c>
      <c r="I128" s="130"/>
      <c r="J128" s="130"/>
    </row>
    <row r="129" spans="1:10" ht="13.5" customHeight="1" hidden="1">
      <c r="A129" s="11"/>
      <c r="B129" s="12"/>
      <c r="C129" s="13"/>
      <c r="D129" s="81"/>
      <c r="E129" s="81"/>
      <c r="F129" s="81"/>
      <c r="G129" s="80"/>
      <c r="H129" s="81"/>
      <c r="I129" s="81"/>
      <c r="J129" s="81"/>
    </row>
    <row r="130" spans="1:10" ht="13.5" customHeight="1" hidden="1">
      <c r="A130" s="31"/>
      <c r="D130" s="88"/>
      <c r="F130" s="81"/>
      <c r="H130" s="88"/>
      <c r="J130" s="88"/>
    </row>
    <row r="131" spans="1:10" ht="13.5" customHeight="1">
      <c r="A131" s="11"/>
      <c r="B131" s="12"/>
      <c r="C131" s="13"/>
      <c r="D131" s="84" t="s">
        <v>122</v>
      </c>
      <c r="E131" s="83"/>
      <c r="F131" s="84" t="s">
        <v>122</v>
      </c>
      <c r="G131" s="83"/>
      <c r="H131" s="84" t="s">
        <v>122</v>
      </c>
      <c r="I131" s="83"/>
      <c r="J131" s="84" t="s">
        <v>122</v>
      </c>
    </row>
    <row r="132" spans="1:10" ht="13.5" customHeight="1">
      <c r="A132" s="11"/>
      <c r="B132" s="12"/>
      <c r="C132" s="13"/>
      <c r="D132" s="84" t="s">
        <v>149</v>
      </c>
      <c r="E132" s="83"/>
      <c r="F132" s="84" t="s">
        <v>121</v>
      </c>
      <c r="G132" s="83"/>
      <c r="H132" s="84" t="str">
        <f>D132</f>
        <v>2013</v>
      </c>
      <c r="I132" s="83"/>
      <c r="J132" s="84" t="str">
        <f>F132</f>
        <v>2012</v>
      </c>
    </row>
    <row r="133" spans="1:10" ht="13.5" customHeight="1">
      <c r="A133" s="11"/>
      <c r="B133" s="17" t="s">
        <v>2</v>
      </c>
      <c r="C133" s="13"/>
      <c r="D133" s="79" t="s">
        <v>36</v>
      </c>
      <c r="E133" s="83"/>
      <c r="F133" s="79" t="s">
        <v>36</v>
      </c>
      <c r="G133" s="83"/>
      <c r="H133" s="79" t="str">
        <f>F133</f>
        <v>Baht</v>
      </c>
      <c r="I133" s="83"/>
      <c r="J133" s="79" t="str">
        <f>H133</f>
        <v>Baht</v>
      </c>
    </row>
    <row r="134" spans="4:11" ht="6" customHeight="1">
      <c r="D134" s="88"/>
      <c r="E134" s="88"/>
      <c r="F134" s="88"/>
      <c r="G134" s="88"/>
      <c r="H134" s="88"/>
      <c r="I134" s="88"/>
      <c r="J134" s="88"/>
      <c r="K134" s="30"/>
    </row>
    <row r="135" spans="1:2" ht="13.5" customHeight="1">
      <c r="A135" s="11" t="s">
        <v>12</v>
      </c>
      <c r="B135" s="20">
        <v>5</v>
      </c>
    </row>
    <row r="136" ht="13.5" customHeight="1">
      <c r="A136" s="11"/>
    </row>
    <row r="137" spans="1:11" ht="13.5" customHeight="1">
      <c r="A137" s="15" t="s">
        <v>63</v>
      </c>
      <c r="D137" s="78">
        <v>19401955952</v>
      </c>
      <c r="F137" s="78">
        <v>18060095811</v>
      </c>
      <c r="H137" s="78">
        <v>2833901569</v>
      </c>
      <c r="J137" s="78">
        <v>2876774498</v>
      </c>
      <c r="K137" s="15"/>
    </row>
    <row r="138" spans="1:11" ht="13.5" customHeight="1">
      <c r="A138" s="15" t="s">
        <v>13</v>
      </c>
      <c r="D138" s="86">
        <v>4459974360</v>
      </c>
      <c r="E138" s="88"/>
      <c r="F138" s="86">
        <v>3502402463</v>
      </c>
      <c r="G138" s="88"/>
      <c r="H138" s="89" t="s">
        <v>38</v>
      </c>
      <c r="I138" s="88"/>
      <c r="J138" s="86">
        <v>23390116</v>
      </c>
      <c r="K138" s="30"/>
    </row>
    <row r="139" spans="4:11" ht="6" customHeight="1">
      <c r="D139" s="88"/>
      <c r="E139" s="88"/>
      <c r="F139" s="88"/>
      <c r="G139" s="88"/>
      <c r="H139" s="88"/>
      <c r="I139" s="88"/>
      <c r="J139" s="88"/>
      <c r="K139" s="30"/>
    </row>
    <row r="140" spans="1:11" ht="13.5" customHeight="1">
      <c r="A140" s="11" t="s">
        <v>14</v>
      </c>
      <c r="D140" s="86">
        <f>SUM(D137:D138)</f>
        <v>23861930312</v>
      </c>
      <c r="F140" s="86">
        <f>SUM(F137:F138)</f>
        <v>21562498274</v>
      </c>
      <c r="H140" s="86">
        <f>SUM(H137:H138)</f>
        <v>2833901569</v>
      </c>
      <c r="J140" s="86">
        <f>SUM(J137:J138)</f>
        <v>2900164614</v>
      </c>
      <c r="K140" s="15"/>
    </row>
    <row r="141" spans="4:11" ht="6" customHeight="1">
      <c r="D141" s="88"/>
      <c r="E141" s="88"/>
      <c r="F141" s="88"/>
      <c r="G141" s="88"/>
      <c r="H141" s="88"/>
      <c r="I141" s="88"/>
      <c r="J141" s="88"/>
      <c r="K141" s="30"/>
    </row>
    <row r="142" ht="13.5" customHeight="1">
      <c r="A142" s="11" t="s">
        <v>29</v>
      </c>
    </row>
    <row r="143" spans="1:10" ht="13.5" customHeight="1">
      <c r="A143" s="15" t="s">
        <v>54</v>
      </c>
      <c r="D143" s="78">
        <v>14359809686</v>
      </c>
      <c r="F143" s="78">
        <v>13416599985</v>
      </c>
      <c r="H143" s="78">
        <v>1212590838</v>
      </c>
      <c r="J143" s="78">
        <v>1244850828</v>
      </c>
    </row>
    <row r="144" spans="1:10" ht="13.5" customHeight="1">
      <c r="A144" s="15" t="s">
        <v>15</v>
      </c>
      <c r="D144" s="86">
        <v>4175238488</v>
      </c>
      <c r="E144" s="88"/>
      <c r="F144" s="86">
        <v>3223234278</v>
      </c>
      <c r="G144" s="88"/>
      <c r="H144" s="89" t="s">
        <v>38</v>
      </c>
      <c r="I144" s="88"/>
      <c r="J144" s="86">
        <v>23215274</v>
      </c>
    </row>
    <row r="145" spans="4:11" ht="6" customHeight="1">
      <c r="D145" s="88"/>
      <c r="E145" s="88"/>
      <c r="F145" s="88"/>
      <c r="G145" s="88"/>
      <c r="H145" s="88"/>
      <c r="I145" s="88"/>
      <c r="J145" s="88"/>
      <c r="K145" s="30"/>
    </row>
    <row r="146" spans="1:10" ht="13.5" customHeight="1">
      <c r="A146" s="11" t="s">
        <v>30</v>
      </c>
      <c r="D146" s="86">
        <f>SUM(D143:D144)</f>
        <v>18535048174</v>
      </c>
      <c r="F146" s="86">
        <f>SUM(F143:F144)</f>
        <v>16639834263</v>
      </c>
      <c r="H146" s="86">
        <f>SUM(H143:H144)</f>
        <v>1212590838</v>
      </c>
      <c r="J146" s="86">
        <f>SUM(J143:J144)</f>
        <v>1268066102</v>
      </c>
    </row>
    <row r="147" spans="4:11" ht="6" customHeight="1">
      <c r="D147" s="88"/>
      <c r="E147" s="88"/>
      <c r="F147" s="88"/>
      <c r="G147" s="88"/>
      <c r="H147" s="88"/>
      <c r="I147" s="88"/>
      <c r="J147" s="88"/>
      <c r="K147" s="30"/>
    </row>
    <row r="148" spans="1:10" ht="13.5" customHeight="1">
      <c r="A148" s="11" t="s">
        <v>31</v>
      </c>
      <c r="D148" s="78">
        <f>+D140-D146</f>
        <v>5326882138</v>
      </c>
      <c r="F148" s="78">
        <f>+F140-F146</f>
        <v>4922664011</v>
      </c>
      <c r="H148" s="78">
        <f>+H140-H146</f>
        <v>1621310731</v>
      </c>
      <c r="J148" s="78">
        <f>+J140-J146</f>
        <v>1632098512</v>
      </c>
    </row>
    <row r="149" spans="1:10" ht="13.5" customHeight="1">
      <c r="A149" s="15" t="s">
        <v>114</v>
      </c>
      <c r="D149" s="88">
        <f>281183328+29878683</f>
        <v>311062011</v>
      </c>
      <c r="F149" s="88">
        <v>209786292</v>
      </c>
      <c r="H149" s="88">
        <v>161888203</v>
      </c>
      <c r="J149" s="88">
        <f>5719187+7740681</f>
        <v>13459868</v>
      </c>
    </row>
    <row r="150" spans="1:10" ht="13.5" customHeight="1">
      <c r="A150" s="15" t="s">
        <v>85</v>
      </c>
      <c r="D150" s="78">
        <v>-1954616355</v>
      </c>
      <c r="F150" s="78">
        <v>-1531802601</v>
      </c>
      <c r="H150" s="78">
        <v>-75520149</v>
      </c>
      <c r="J150" s="78">
        <v>-72998696</v>
      </c>
    </row>
    <row r="151" spans="1:10" ht="13.5" customHeight="1">
      <c r="A151" s="15" t="s">
        <v>115</v>
      </c>
      <c r="D151" s="78">
        <v>-2821013912</v>
      </c>
      <c r="F151" s="78">
        <v>-2685738408</v>
      </c>
      <c r="H151" s="78">
        <v>-710244062</v>
      </c>
      <c r="J151" s="78">
        <v>-738551375</v>
      </c>
    </row>
    <row r="152" spans="1:10" ht="13.5" customHeight="1">
      <c r="A152" s="15" t="s">
        <v>102</v>
      </c>
      <c r="D152" s="88">
        <v>-16007390</v>
      </c>
      <c r="E152" s="88"/>
      <c r="F152" s="88">
        <f>-24081579+3</f>
        <v>-24081576</v>
      </c>
      <c r="G152" s="88"/>
      <c r="H152" s="88">
        <v>-2346918</v>
      </c>
      <c r="I152" s="88"/>
      <c r="J152" s="88">
        <f>-8735111-1</f>
        <v>-8735112</v>
      </c>
    </row>
    <row r="153" spans="1:10" ht="13.5" customHeight="1">
      <c r="A153" s="15" t="s">
        <v>172</v>
      </c>
      <c r="B153" s="20">
        <v>7</v>
      </c>
      <c r="D153" s="88">
        <f>-1839902558+615058835-209730030</f>
        <v>-1434573753</v>
      </c>
      <c r="E153" s="88"/>
      <c r="F153" s="88">
        <f>-1586489965+462040737-87280629</f>
        <v>-1211729857</v>
      </c>
      <c r="G153" s="88"/>
      <c r="H153" s="88">
        <v>25044207</v>
      </c>
      <c r="I153" s="88"/>
      <c r="J153" s="88">
        <f>-432528461+376283632-22805783</f>
        <v>-79050612</v>
      </c>
    </row>
    <row r="154" spans="1:10" ht="13.5" customHeight="1">
      <c r="A154" s="15" t="s">
        <v>83</v>
      </c>
      <c r="B154" s="20">
        <v>13</v>
      </c>
      <c r="D154" s="90">
        <v>-8930827</v>
      </c>
      <c r="E154" s="92"/>
      <c r="F154" s="90">
        <v>10725406</v>
      </c>
      <c r="G154" s="92"/>
      <c r="H154" s="89" t="s">
        <v>38</v>
      </c>
      <c r="I154" s="88"/>
      <c r="J154" s="89" t="s">
        <v>146</v>
      </c>
    </row>
    <row r="155" spans="4:11" ht="6" customHeight="1">
      <c r="D155" s="88"/>
      <c r="E155" s="88"/>
      <c r="F155" s="88"/>
      <c r="G155" s="88"/>
      <c r="H155" s="88"/>
      <c r="I155" s="88"/>
      <c r="J155" s="88"/>
      <c r="K155" s="30"/>
    </row>
    <row r="156" spans="1:10" ht="13.5" customHeight="1">
      <c r="A156" s="11" t="s">
        <v>110</v>
      </c>
      <c r="D156" s="88">
        <f>SUM(D148:D154)</f>
        <v>-597198088</v>
      </c>
      <c r="F156" s="88">
        <f>SUM(F148:F154)</f>
        <v>-310176733</v>
      </c>
      <c r="H156" s="88">
        <f>SUM(H148:H153)</f>
        <v>1020132012</v>
      </c>
      <c r="J156" s="88">
        <f>SUM(J148:J153)</f>
        <v>746222585</v>
      </c>
    </row>
    <row r="157" spans="1:10" ht="13.5" customHeight="1">
      <c r="A157" s="15" t="s">
        <v>116</v>
      </c>
      <c r="B157" s="20">
        <v>8</v>
      </c>
      <c r="D157" s="86">
        <v>-511972993</v>
      </c>
      <c r="F157" s="86">
        <v>-127351309</v>
      </c>
      <c r="H157" s="86">
        <v>-124864222</v>
      </c>
      <c r="I157" s="87"/>
      <c r="J157" s="86">
        <v>-128772089</v>
      </c>
    </row>
    <row r="158" spans="4:11" ht="6" customHeight="1">
      <c r="D158" s="88"/>
      <c r="E158" s="88"/>
      <c r="F158" s="88"/>
      <c r="G158" s="88"/>
      <c r="H158" s="88"/>
      <c r="I158" s="88"/>
      <c r="J158" s="88"/>
      <c r="K158" s="30"/>
    </row>
    <row r="159" spans="1:10" ht="13.5" customHeight="1">
      <c r="A159" s="11" t="s">
        <v>127</v>
      </c>
      <c r="D159" s="88">
        <f>SUM(D155:D158)</f>
        <v>-1109171081</v>
      </c>
      <c r="E159" s="88"/>
      <c r="F159" s="88">
        <f>SUM(F155:F158)</f>
        <v>-437528042</v>
      </c>
      <c r="G159" s="88"/>
      <c r="H159" s="88">
        <f>SUM(H156:H157)</f>
        <v>895267790</v>
      </c>
      <c r="I159" s="88"/>
      <c r="J159" s="88">
        <f>SUM(J156:J157)</f>
        <v>617450496</v>
      </c>
    </row>
    <row r="160" spans="4:11" ht="6" customHeight="1">
      <c r="D160" s="88"/>
      <c r="E160" s="88"/>
      <c r="F160" s="88"/>
      <c r="G160" s="88"/>
      <c r="H160" s="88"/>
      <c r="I160" s="88"/>
      <c r="J160" s="88"/>
      <c r="K160" s="30"/>
    </row>
    <row r="161" spans="1:10" ht="13.5" customHeight="1">
      <c r="A161" s="11" t="s">
        <v>119</v>
      </c>
      <c r="D161" s="88"/>
      <c r="F161" s="88"/>
      <c r="H161" s="92"/>
      <c r="I161" s="87"/>
      <c r="J161" s="92"/>
    </row>
    <row r="162" spans="1:10" ht="13.5" customHeight="1">
      <c r="A162" s="15" t="s">
        <v>103</v>
      </c>
      <c r="D162" s="88"/>
      <c r="F162" s="88"/>
      <c r="H162" s="92"/>
      <c r="I162" s="87"/>
      <c r="J162" s="92"/>
    </row>
    <row r="163" spans="1:10" ht="13.5" customHeight="1">
      <c r="A163" s="15" t="s">
        <v>104</v>
      </c>
      <c r="D163" s="86">
        <v>-453140</v>
      </c>
      <c r="F163" s="86">
        <v>-3860811</v>
      </c>
      <c r="H163" s="89" t="s">
        <v>146</v>
      </c>
      <c r="I163" s="87"/>
      <c r="J163" s="89" t="s">
        <v>146</v>
      </c>
    </row>
    <row r="164" spans="4:11" ht="6" customHeight="1">
      <c r="D164" s="88"/>
      <c r="E164" s="88"/>
      <c r="F164" s="88"/>
      <c r="G164" s="88"/>
      <c r="H164" s="88"/>
      <c r="I164" s="88"/>
      <c r="J164" s="88"/>
      <c r="K164" s="30"/>
    </row>
    <row r="165" spans="1:10" ht="13.5" customHeight="1" thickBot="1">
      <c r="A165" s="11" t="s">
        <v>123</v>
      </c>
      <c r="D165" s="93">
        <f>SUM(D159,D163:D163)</f>
        <v>-1109624221</v>
      </c>
      <c r="F165" s="93">
        <f>SUM(F159,F163:F163)</f>
        <v>-441388853</v>
      </c>
      <c r="H165" s="93">
        <f>SUM(H159,H163:H163)</f>
        <v>895267790</v>
      </c>
      <c r="J165" s="93">
        <f>SUM(J159,J163:J163)</f>
        <v>617450496</v>
      </c>
    </row>
    <row r="166" spans="4:11" ht="6" customHeight="1" thickTop="1">
      <c r="D166" s="88"/>
      <c r="E166" s="88"/>
      <c r="F166" s="88"/>
      <c r="G166" s="88"/>
      <c r="H166" s="88"/>
      <c r="I166" s="88"/>
      <c r="J166" s="88"/>
      <c r="K166" s="30"/>
    </row>
    <row r="167" spans="1:10" ht="13.5" customHeight="1">
      <c r="A167" s="11" t="s">
        <v>140</v>
      </c>
      <c r="D167" s="88"/>
      <c r="F167" s="88"/>
      <c r="H167" s="92"/>
      <c r="I167" s="87"/>
      <c r="J167" s="92"/>
    </row>
    <row r="168" spans="1:10" ht="13.5" customHeight="1">
      <c r="A168" s="15" t="s">
        <v>105</v>
      </c>
      <c r="D168" s="88">
        <f>D159-D169</f>
        <v>-1109133877</v>
      </c>
      <c r="F168" s="88">
        <f>F159-F169</f>
        <v>-455522697</v>
      </c>
      <c r="H168" s="92">
        <f>H165</f>
        <v>895267790</v>
      </c>
      <c r="I168" s="87"/>
      <c r="J168" s="92">
        <f>J165</f>
        <v>617450496</v>
      </c>
    </row>
    <row r="169" spans="1:10" ht="13.5" customHeight="1">
      <c r="A169" s="15" t="s">
        <v>93</v>
      </c>
      <c r="D169" s="86">
        <v>-37204</v>
      </c>
      <c r="F169" s="86">
        <v>17994655</v>
      </c>
      <c r="H169" s="89" t="s">
        <v>146</v>
      </c>
      <c r="I169" s="87"/>
      <c r="J169" s="89" t="s">
        <v>146</v>
      </c>
    </row>
    <row r="170" spans="4:11" ht="6" customHeight="1">
      <c r="D170" s="88"/>
      <c r="E170" s="88"/>
      <c r="F170" s="88"/>
      <c r="G170" s="88"/>
      <c r="H170" s="88"/>
      <c r="I170" s="88"/>
      <c r="J170" s="88"/>
      <c r="K170" s="30"/>
    </row>
    <row r="171" spans="1:10" ht="13.5" customHeight="1" thickBot="1">
      <c r="A171" s="11" t="s">
        <v>127</v>
      </c>
      <c r="D171" s="93">
        <f>SUM(D168:D169)</f>
        <v>-1109171081</v>
      </c>
      <c r="F171" s="93">
        <f>SUM(F168:F169)</f>
        <v>-437528042</v>
      </c>
      <c r="H171" s="93">
        <f>SUM(H168:H169)</f>
        <v>895267790</v>
      </c>
      <c r="J171" s="93">
        <f>SUM(J168:J169)</f>
        <v>617450496</v>
      </c>
    </row>
    <row r="172" spans="4:11" ht="6" customHeight="1" thickTop="1">
      <c r="D172" s="88"/>
      <c r="E172" s="88"/>
      <c r="F172" s="88"/>
      <c r="G172" s="88"/>
      <c r="H172" s="88"/>
      <c r="I172" s="88"/>
      <c r="J172" s="88"/>
      <c r="K172" s="30"/>
    </row>
    <row r="173" spans="1:10" ht="13.5" customHeight="1">
      <c r="A173" s="11" t="s">
        <v>123</v>
      </c>
      <c r="D173" s="113">
        <f>D171-D159</f>
        <v>0</v>
      </c>
      <c r="E173" s="114"/>
      <c r="F173" s="113">
        <f>F171-F159</f>
        <v>0</v>
      </c>
      <c r="G173" s="114"/>
      <c r="H173" s="115">
        <f>H171-H159</f>
        <v>0</v>
      </c>
      <c r="I173" s="116"/>
      <c r="J173" s="113">
        <f>J171-J159</f>
        <v>0</v>
      </c>
    </row>
    <row r="174" spans="1:10" ht="13.5" customHeight="1">
      <c r="A174" s="11" t="s">
        <v>106</v>
      </c>
      <c r="D174" s="88"/>
      <c r="F174" s="88"/>
      <c r="H174" s="88"/>
      <c r="J174" s="88"/>
    </row>
    <row r="175" spans="1:10" ht="13.5" customHeight="1">
      <c r="A175" s="15" t="s">
        <v>105</v>
      </c>
      <c r="D175" s="88">
        <f>D168+D163</f>
        <v>-1109587017</v>
      </c>
      <c r="F175" s="88">
        <f>F168+F163</f>
        <v>-459383508</v>
      </c>
      <c r="H175" s="88">
        <f>H171</f>
        <v>895267790</v>
      </c>
      <c r="J175" s="88">
        <f>J171</f>
        <v>617450496</v>
      </c>
    </row>
    <row r="176" spans="1:10" ht="13.5" customHeight="1">
      <c r="A176" s="15" t="s">
        <v>93</v>
      </c>
      <c r="D176" s="86">
        <f>D169</f>
        <v>-37204</v>
      </c>
      <c r="F176" s="86">
        <v>17994655</v>
      </c>
      <c r="H176" s="89" t="s">
        <v>146</v>
      </c>
      <c r="I176" s="87"/>
      <c r="J176" s="89" t="s">
        <v>146</v>
      </c>
    </row>
    <row r="177" spans="4:10" ht="6" customHeight="1">
      <c r="D177" s="88"/>
      <c r="F177" s="88"/>
      <c r="H177" s="92"/>
      <c r="I177" s="87"/>
      <c r="J177" s="92"/>
    </row>
    <row r="178" spans="1:10" ht="13.5" customHeight="1" thickBot="1">
      <c r="A178" s="11" t="s">
        <v>123</v>
      </c>
      <c r="D178" s="93">
        <f>SUM(D175:D177)</f>
        <v>-1109624221</v>
      </c>
      <c r="F178" s="93">
        <f>SUM(F175:F177)</f>
        <v>-441388853</v>
      </c>
      <c r="H178" s="93">
        <f>SUM(H175:H177)</f>
        <v>895267790</v>
      </c>
      <c r="J178" s="93">
        <f>SUM(J175:J177)</f>
        <v>617450496</v>
      </c>
    </row>
    <row r="179" spans="1:10" ht="13.5" customHeight="1" thickTop="1">
      <c r="A179" s="11"/>
      <c r="F179" s="88"/>
      <c r="H179" s="88"/>
      <c r="J179" s="88"/>
    </row>
    <row r="180" spans="1:10" ht="13.5" customHeight="1" hidden="1">
      <c r="A180" s="11"/>
      <c r="D180" s="88"/>
      <c r="F180" s="88"/>
      <c r="H180" s="88"/>
      <c r="J180" s="88"/>
    </row>
    <row r="181" ht="13.5" customHeight="1">
      <c r="A181" s="11" t="s">
        <v>117</v>
      </c>
    </row>
    <row r="182" spans="1:2" ht="13.5" customHeight="1">
      <c r="A182" s="11" t="s">
        <v>145</v>
      </c>
      <c r="B182" s="20">
        <v>9</v>
      </c>
    </row>
    <row r="183" spans="1:10" ht="13.5" customHeight="1">
      <c r="A183" s="31" t="s">
        <v>80</v>
      </c>
      <c r="D183" s="100">
        <v>-0.08</v>
      </c>
      <c r="E183" s="101"/>
      <c r="F183" s="100">
        <v>-0.03</v>
      </c>
      <c r="G183" s="101"/>
      <c r="H183" s="100">
        <v>0.06</v>
      </c>
      <c r="I183" s="101"/>
      <c r="J183" s="100">
        <v>0.04</v>
      </c>
    </row>
    <row r="184" spans="1:10" ht="13.5" customHeight="1">
      <c r="A184" s="31" t="s">
        <v>81</v>
      </c>
      <c r="D184" s="110" t="s">
        <v>147</v>
      </c>
      <c r="E184" s="101"/>
      <c r="F184" s="110" t="s">
        <v>147</v>
      </c>
      <c r="G184" s="111"/>
      <c r="H184" s="110" t="s">
        <v>147</v>
      </c>
      <c r="I184" s="111"/>
      <c r="J184" s="110" t="s">
        <v>147</v>
      </c>
    </row>
    <row r="185" spans="1:10" ht="13.5" customHeight="1" hidden="1">
      <c r="A185" s="31"/>
      <c r="D185" s="88"/>
      <c r="F185" s="88"/>
      <c r="H185" s="88"/>
      <c r="J185" s="88"/>
    </row>
    <row r="186" spans="1:10" ht="13.5" customHeight="1">
      <c r="A186" s="11"/>
      <c r="F186" s="88"/>
      <c r="H186" s="88"/>
      <c r="J186" s="88"/>
    </row>
    <row r="187" spans="1:10" ht="13.5" customHeight="1">
      <c r="A187" s="11"/>
      <c r="F187" s="88"/>
      <c r="H187" s="88"/>
      <c r="J187" s="88"/>
    </row>
    <row r="188" spans="1:10" ht="13.5" customHeight="1">
      <c r="A188" s="11"/>
      <c r="F188" s="88"/>
      <c r="H188" s="88"/>
      <c r="J188" s="88"/>
    </row>
    <row r="189" spans="1:10" ht="21" customHeight="1">
      <c r="A189" s="11"/>
      <c r="F189" s="88"/>
      <c r="H189" s="88"/>
      <c r="J189" s="88"/>
    </row>
    <row r="190" spans="1:10" ht="21.75" customHeight="1">
      <c r="A190" s="129" t="str">
        <f>+A55</f>
        <v>The accompanying notes on pages 8 to 31 are an integral part of these financial information.</v>
      </c>
      <c r="B190" s="129"/>
      <c r="C190" s="129"/>
      <c r="D190" s="129"/>
      <c r="E190" s="129"/>
      <c r="F190" s="129"/>
      <c r="G190" s="129"/>
      <c r="H190" s="129"/>
      <c r="I190" s="129"/>
      <c r="J190" s="129"/>
    </row>
    <row r="191" ht="15.75" customHeight="1">
      <c r="J191" s="78">
        <v>4</v>
      </c>
    </row>
    <row r="199" ht="15.75" customHeight="1">
      <c r="H199" s="102"/>
    </row>
    <row r="200" ht="15.75" customHeight="1">
      <c r="H200" s="102"/>
    </row>
    <row r="201" ht="15.75" customHeight="1">
      <c r="H201" s="102"/>
    </row>
    <row r="202" ht="15.75" customHeight="1">
      <c r="H202" s="102"/>
    </row>
    <row r="203" ht="15.75" customHeight="1">
      <c r="H203" s="102"/>
    </row>
    <row r="204" ht="15.75" customHeight="1">
      <c r="H204" s="102"/>
    </row>
  </sheetData>
  <sheetProtection/>
  <mergeCells count="9">
    <mergeCell ref="A190:J190"/>
    <mergeCell ref="D128:F128"/>
    <mergeCell ref="H128:J128"/>
    <mergeCell ref="A121:J121"/>
    <mergeCell ref="H6:J6"/>
    <mergeCell ref="D6:F6"/>
    <mergeCell ref="A55:J55"/>
    <mergeCell ref="D62:F62"/>
    <mergeCell ref="H62:J62"/>
  </mergeCells>
  <printOptions/>
  <pageMargins left="0.8" right="0.5" top="0.5" bottom="0.4" header="0.49" footer="0.4"/>
  <pageSetup horizontalDpi="1200" verticalDpi="1200" orientation="portrait" paperSize="9" r:id="rId1"/>
  <rowBreaks count="2" manualBreakCount="2">
    <brk id="56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showZeros="0" zoomScale="130" zoomScaleNormal="130" zoomScalePageLayoutView="0" workbookViewId="0" topLeftCell="A25">
      <selection activeCell="A45" sqref="A45"/>
    </sheetView>
  </sheetViews>
  <sheetFormatPr defaultColWidth="9.140625" defaultRowHeight="15.75" customHeight="1"/>
  <cols>
    <col min="1" max="1" width="31.421875" style="35" customWidth="1"/>
    <col min="2" max="2" width="0.71875" style="57" customWidth="1"/>
    <col min="3" max="3" width="10.8515625" style="57" customWidth="1"/>
    <col min="4" max="4" width="0.71875" style="57" customWidth="1"/>
    <col min="5" max="5" width="9.7109375" style="48" customWidth="1"/>
    <col min="6" max="6" width="0.71875" style="48" customWidth="1"/>
    <col min="7" max="7" width="10.421875" style="48" customWidth="1"/>
    <col min="8" max="8" width="0.71875" style="48" customWidth="1"/>
    <col min="9" max="9" width="8.00390625" style="48" customWidth="1"/>
    <col min="10" max="10" width="0.71875" style="48" customWidth="1"/>
    <col min="11" max="11" width="10.7109375" style="48" customWidth="1"/>
    <col min="12" max="12" width="0.71875" style="48" customWidth="1"/>
    <col min="13" max="13" width="9.57421875" style="48" customWidth="1"/>
    <col min="14" max="14" width="0.71875" style="48" customWidth="1"/>
    <col min="15" max="15" width="8.8515625" style="48" customWidth="1"/>
    <col min="16" max="16" width="0.71875" style="48" customWidth="1"/>
    <col min="17" max="17" width="10.00390625" style="48" customWidth="1"/>
    <col min="18" max="18" width="0.71875" style="48" customWidth="1"/>
    <col min="19" max="19" width="9.421875" style="48" customWidth="1"/>
    <col min="20" max="20" width="0.71875" style="48" customWidth="1"/>
    <col min="21" max="21" width="9.421875" style="48" customWidth="1"/>
    <col min="22" max="22" width="0.71875" style="48" customWidth="1"/>
    <col min="23" max="23" width="10.00390625" style="48" customWidth="1"/>
    <col min="24" max="24" width="13.8515625" style="35" bestFit="1" customWidth="1"/>
    <col min="25" max="25" width="9.57421875" style="35" bestFit="1" customWidth="1"/>
    <col min="26" max="16384" width="9.140625" style="35" customWidth="1"/>
  </cols>
  <sheetData>
    <row r="1" spans="1:23" ht="15" customHeight="1">
      <c r="A1" s="34" t="str">
        <f>'Eng 3-4'!A1</f>
        <v>True Corporation Public Company Limited</v>
      </c>
      <c r="B1" s="47"/>
      <c r="C1" s="47"/>
      <c r="D1" s="47"/>
      <c r="E1" s="103"/>
      <c r="F1" s="103"/>
      <c r="G1" s="103"/>
      <c r="W1" s="103"/>
    </row>
    <row r="2" spans="1:7" ht="15" customHeight="1">
      <c r="A2" s="34" t="s">
        <v>183</v>
      </c>
      <c r="B2" s="47"/>
      <c r="C2" s="47"/>
      <c r="D2" s="47"/>
      <c r="E2" s="103"/>
      <c r="F2" s="103"/>
      <c r="G2" s="103"/>
    </row>
    <row r="3" spans="1:23" ht="15" customHeight="1">
      <c r="A3" s="36" t="str">
        <f>+'Eng 3-4'!A125</f>
        <v>For the three-month period ended 31 March 2013 </v>
      </c>
      <c r="B3" s="49"/>
      <c r="C3" s="49"/>
      <c r="D3" s="49"/>
      <c r="E3" s="104"/>
      <c r="F3" s="104"/>
      <c r="G3" s="104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s="39" customFormat="1" ht="15" customHeight="1">
      <c r="A4" s="34"/>
      <c r="B4" s="62"/>
      <c r="C4" s="107"/>
      <c r="D4" s="62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</row>
    <row r="5" spans="1:23" s="38" customFormat="1" ht="14.25" customHeight="1" hidden="1">
      <c r="A5" s="37"/>
      <c r="B5" s="51"/>
      <c r="C5" s="51"/>
      <c r="D5" s="51"/>
      <c r="E5" s="105"/>
      <c r="F5" s="105"/>
      <c r="G5" s="105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2:23" s="39" customFormat="1" ht="15" customHeight="1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</row>
    <row r="7" spans="2:23" s="39" customFormat="1" ht="15" customHeight="1">
      <c r="B7" s="105"/>
      <c r="C7" s="133" t="s">
        <v>0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</row>
    <row r="8" spans="2:23" s="39" customFormat="1" ht="15" customHeight="1">
      <c r="B8" s="105"/>
      <c r="C8" s="134" t="s">
        <v>148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54"/>
      <c r="U8" s="54"/>
      <c r="V8" s="54"/>
      <c r="W8" s="54"/>
    </row>
    <row r="9" spans="2:23" s="39" customFormat="1" ht="15" customHeight="1">
      <c r="B9" s="54"/>
      <c r="C9" s="54" t="s">
        <v>128</v>
      </c>
      <c r="D9" s="54"/>
      <c r="E9" s="54"/>
      <c r="F9" s="54"/>
      <c r="G9" s="54"/>
      <c r="H9" s="54"/>
      <c r="I9" s="54"/>
      <c r="J9" s="54"/>
      <c r="K9" s="54"/>
      <c r="L9" s="54"/>
      <c r="M9" s="133" t="s">
        <v>120</v>
      </c>
      <c r="N9" s="133"/>
      <c r="O9" s="133"/>
      <c r="P9" s="133"/>
      <c r="Q9" s="133"/>
      <c r="R9" s="54"/>
      <c r="S9" s="54"/>
      <c r="T9" s="105"/>
      <c r="U9" s="105"/>
      <c r="V9" s="105"/>
      <c r="W9" s="105"/>
    </row>
    <row r="10" spans="3:23" s="39" customFormat="1" ht="15" customHeight="1">
      <c r="C10" s="54" t="s">
        <v>129</v>
      </c>
      <c r="D10" s="54"/>
      <c r="E10" s="54"/>
      <c r="F10" s="103"/>
      <c r="G10" s="103"/>
      <c r="H10" s="103"/>
      <c r="I10" s="103"/>
      <c r="J10" s="103"/>
      <c r="K10" s="103"/>
      <c r="L10" s="103"/>
      <c r="N10" s="103"/>
      <c r="O10" s="55" t="s">
        <v>94</v>
      </c>
      <c r="P10" s="55"/>
      <c r="Q10" s="55" t="s">
        <v>135</v>
      </c>
      <c r="R10" s="55"/>
      <c r="S10" s="55" t="s">
        <v>32</v>
      </c>
      <c r="T10" s="55"/>
      <c r="U10" s="55" t="s">
        <v>99</v>
      </c>
      <c r="V10" s="103"/>
      <c r="W10" s="103"/>
    </row>
    <row r="11" spans="2:23" s="39" customFormat="1" ht="15" customHeight="1">
      <c r="B11" s="55"/>
      <c r="C11" s="55" t="s">
        <v>40</v>
      </c>
      <c r="D11" s="55"/>
      <c r="E11" s="55" t="s">
        <v>41</v>
      </c>
      <c r="F11" s="55"/>
      <c r="G11" s="55" t="s">
        <v>43</v>
      </c>
      <c r="H11" s="55"/>
      <c r="I11" s="55" t="s">
        <v>44</v>
      </c>
      <c r="J11" s="55"/>
      <c r="K11" s="55"/>
      <c r="L11" s="55"/>
      <c r="M11" s="55" t="s">
        <v>75</v>
      </c>
      <c r="N11" s="55"/>
      <c r="O11" s="55" t="s">
        <v>95</v>
      </c>
      <c r="P11" s="55"/>
      <c r="Q11" s="55" t="s">
        <v>136</v>
      </c>
      <c r="R11" s="55"/>
      <c r="S11" s="55" t="s">
        <v>97</v>
      </c>
      <c r="T11" s="55"/>
      <c r="U11" s="55" t="s">
        <v>100</v>
      </c>
      <c r="V11" s="55"/>
      <c r="W11" s="55"/>
    </row>
    <row r="12" spans="2:23" s="39" customFormat="1" ht="15" customHeight="1">
      <c r="B12" s="55"/>
      <c r="C12" s="55" t="s">
        <v>39</v>
      </c>
      <c r="D12" s="55"/>
      <c r="E12" s="55" t="s">
        <v>42</v>
      </c>
      <c r="F12" s="55"/>
      <c r="G12" s="55" t="s">
        <v>42</v>
      </c>
      <c r="H12" s="55"/>
      <c r="I12" s="55" t="s">
        <v>45</v>
      </c>
      <c r="J12" s="55"/>
      <c r="K12" s="55" t="s">
        <v>11</v>
      </c>
      <c r="L12" s="55"/>
      <c r="M12" s="55" t="s">
        <v>76</v>
      </c>
      <c r="N12" s="55"/>
      <c r="O12" s="55" t="s">
        <v>96</v>
      </c>
      <c r="P12" s="55"/>
      <c r="Q12" s="55" t="s">
        <v>137</v>
      </c>
      <c r="R12" s="55"/>
      <c r="S12" s="55" t="s">
        <v>98</v>
      </c>
      <c r="T12" s="55"/>
      <c r="U12" s="55" t="s">
        <v>101</v>
      </c>
      <c r="V12" s="55"/>
      <c r="W12" s="55" t="s">
        <v>32</v>
      </c>
    </row>
    <row r="13" spans="2:23" s="39" customFormat="1" ht="15" customHeight="1">
      <c r="B13" s="54"/>
      <c r="C13" s="53" t="s">
        <v>36</v>
      </c>
      <c r="D13" s="56"/>
      <c r="E13" s="53" t="str">
        <f>C13</f>
        <v>Baht</v>
      </c>
      <c r="F13" s="56"/>
      <c r="G13" s="53" t="str">
        <f>E13</f>
        <v>Baht</v>
      </c>
      <c r="H13" s="56"/>
      <c r="I13" s="53" t="s">
        <v>36</v>
      </c>
      <c r="J13" s="56"/>
      <c r="K13" s="53" t="str">
        <f>I13</f>
        <v>Baht</v>
      </c>
      <c r="L13" s="56"/>
      <c r="M13" s="53" t="s">
        <v>36</v>
      </c>
      <c r="N13" s="56"/>
      <c r="O13" s="53" t="str">
        <f>G13</f>
        <v>Baht</v>
      </c>
      <c r="P13" s="54"/>
      <c r="Q13" s="53" t="s">
        <v>36</v>
      </c>
      <c r="R13" s="56"/>
      <c r="S13" s="53" t="str">
        <f>K13</f>
        <v>Baht</v>
      </c>
      <c r="T13" s="56"/>
      <c r="U13" s="53" t="str">
        <f>S13</f>
        <v>Baht</v>
      </c>
      <c r="V13" s="56"/>
      <c r="W13" s="53" t="str">
        <f>U13</f>
        <v>Baht</v>
      </c>
    </row>
    <row r="14" spans="1:23" s="39" customFormat="1" ht="15" customHeight="1">
      <c r="A14" s="34"/>
      <c r="B14" s="62"/>
      <c r="C14" s="107"/>
      <c r="D14" s="62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</row>
    <row r="15" spans="1:23" s="39" customFormat="1" ht="15" customHeight="1">
      <c r="A15" s="34" t="s">
        <v>124</v>
      </c>
      <c r="B15" s="62"/>
      <c r="C15" s="107">
        <v>145031791510</v>
      </c>
      <c r="D15" s="62"/>
      <c r="E15" s="107">
        <v>11432046462</v>
      </c>
      <c r="F15" s="107"/>
      <c r="G15" s="107">
        <v>-85987465996</v>
      </c>
      <c r="H15" s="107"/>
      <c r="I15" s="107">
        <v>34880969</v>
      </c>
      <c r="J15" s="107"/>
      <c r="K15" s="107">
        <v>-48206800515</v>
      </c>
      <c r="L15" s="107"/>
      <c r="M15" s="107">
        <v>-1642914379</v>
      </c>
      <c r="N15" s="107"/>
      <c r="O15" s="107">
        <v>115807110</v>
      </c>
      <c r="P15" s="107"/>
      <c r="Q15" s="107">
        <f>M15+O15</f>
        <v>-1527107269</v>
      </c>
      <c r="R15" s="107"/>
      <c r="S15" s="48">
        <f>SUM(B15:O15)</f>
        <v>20777345161</v>
      </c>
      <c r="T15" s="107"/>
      <c r="U15" s="107">
        <v>691998072</v>
      </c>
      <c r="V15" s="107"/>
      <c r="W15" s="48">
        <f>SUM(S15:U15)</f>
        <v>21469343233</v>
      </c>
    </row>
    <row r="16" spans="1:23" ht="15" customHeight="1">
      <c r="A16" s="40" t="s">
        <v>123</v>
      </c>
      <c r="B16" s="59"/>
      <c r="C16" s="58">
        <v>0</v>
      </c>
      <c r="D16" s="60"/>
      <c r="E16" s="58">
        <v>0</v>
      </c>
      <c r="F16" s="52"/>
      <c r="G16" s="58">
        <v>0</v>
      </c>
      <c r="H16" s="52"/>
      <c r="I16" s="58">
        <v>0</v>
      </c>
      <c r="J16" s="52"/>
      <c r="K16" s="50">
        <f>+'Eng 3-4'!F168</f>
        <v>-455522697</v>
      </c>
      <c r="L16" s="52"/>
      <c r="M16" s="58">
        <v>0</v>
      </c>
      <c r="N16" s="52"/>
      <c r="O16" s="50">
        <f>+'Eng 3-4'!F175-'Eng 3-4'!F168</f>
        <v>-3860811</v>
      </c>
      <c r="P16" s="52"/>
      <c r="Q16" s="108">
        <f>M16+O16</f>
        <v>-3860811</v>
      </c>
      <c r="R16" s="52"/>
      <c r="S16" s="50">
        <f>SUM(B16:O16)</f>
        <v>-459383508</v>
      </c>
      <c r="T16" s="52"/>
      <c r="U16" s="50">
        <f>+'Eng 3-4'!F176</f>
        <v>17994655</v>
      </c>
      <c r="V16" s="52"/>
      <c r="W16" s="50">
        <f>SUM(S16:U16)</f>
        <v>-441388853</v>
      </c>
    </row>
    <row r="17" spans="1:23" s="39" customFormat="1" ht="15" customHeight="1">
      <c r="A17" s="34"/>
      <c r="B17" s="62"/>
      <c r="C17" s="107"/>
      <c r="D17" s="62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</row>
    <row r="18" spans="1:24" ht="15" customHeight="1" thickBot="1">
      <c r="A18" s="34" t="s">
        <v>125</v>
      </c>
      <c r="B18" s="60"/>
      <c r="C18" s="61">
        <f>SUM(C15:C16)</f>
        <v>145031791510</v>
      </c>
      <c r="D18" s="60"/>
      <c r="E18" s="106">
        <f>SUM(E15:E16)</f>
        <v>11432046462</v>
      </c>
      <c r="F18" s="52"/>
      <c r="G18" s="106">
        <f>SUM(G15:G16)</f>
        <v>-85987465996</v>
      </c>
      <c r="H18" s="52"/>
      <c r="I18" s="106">
        <f>SUM(I15:I16)</f>
        <v>34880969</v>
      </c>
      <c r="J18" s="52"/>
      <c r="K18" s="106">
        <f>SUM(K15:K16)</f>
        <v>-48662323212</v>
      </c>
      <c r="L18" s="52"/>
      <c r="M18" s="106">
        <f>SUM(M15:M16)</f>
        <v>-1642914379</v>
      </c>
      <c r="N18" s="52"/>
      <c r="O18" s="106">
        <f>SUM(O15:O16)</f>
        <v>111946299</v>
      </c>
      <c r="P18" s="52"/>
      <c r="Q18" s="106">
        <f>SUM(Q15:Q17)</f>
        <v>-1530968080</v>
      </c>
      <c r="R18" s="52"/>
      <c r="S18" s="106">
        <f>SUM(S15:S16)</f>
        <v>20317961653</v>
      </c>
      <c r="T18" s="52"/>
      <c r="U18" s="106">
        <f>SUM(U15:U16)</f>
        <v>709992727</v>
      </c>
      <c r="V18" s="52"/>
      <c r="W18" s="106">
        <f>SUM(W15:W16)</f>
        <v>21027954380</v>
      </c>
      <c r="X18" s="41"/>
    </row>
    <row r="19" spans="1:24" ht="15" customHeight="1" thickTop="1">
      <c r="A19" s="34"/>
      <c r="B19" s="60"/>
      <c r="C19" s="60"/>
      <c r="D19" s="60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41"/>
    </row>
    <row r="20" spans="1:23" s="39" customFormat="1" ht="15" customHeight="1">
      <c r="A20" s="34"/>
      <c r="B20" s="62"/>
      <c r="C20" s="107"/>
      <c r="D20" s="62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</row>
    <row r="21" spans="1:23" s="39" customFormat="1" ht="15" customHeight="1">
      <c r="A21" s="34" t="s">
        <v>151</v>
      </c>
      <c r="B21" s="62"/>
      <c r="C21" s="107">
        <v>145031791510</v>
      </c>
      <c r="D21" s="62"/>
      <c r="E21" s="107">
        <v>11432046462</v>
      </c>
      <c r="F21" s="107"/>
      <c r="G21" s="107">
        <v>-85987465996</v>
      </c>
      <c r="H21" s="107"/>
      <c r="I21" s="107">
        <v>34880969</v>
      </c>
      <c r="J21" s="107"/>
      <c r="K21" s="107">
        <v>-55634565752</v>
      </c>
      <c r="L21" s="107"/>
      <c r="M21" s="107">
        <v>-1642914379</v>
      </c>
      <c r="N21" s="107"/>
      <c r="O21" s="107">
        <v>113047461</v>
      </c>
      <c r="P21" s="107"/>
      <c r="Q21" s="107">
        <f>M21+O21</f>
        <v>-1529866918</v>
      </c>
      <c r="R21" s="107"/>
      <c r="S21" s="48">
        <f>SUM(B21:O21)</f>
        <v>13346820275</v>
      </c>
      <c r="T21" s="107"/>
      <c r="U21" s="107">
        <v>657557423</v>
      </c>
      <c r="V21" s="107"/>
      <c r="W21" s="48">
        <f>SUM(S21:U21)</f>
        <v>14004377698</v>
      </c>
    </row>
    <row r="22" spans="1:23" s="39" customFormat="1" ht="15" customHeight="1">
      <c r="A22" s="40" t="s">
        <v>157</v>
      </c>
      <c r="B22" s="62"/>
      <c r="C22" s="107">
        <v>19729950</v>
      </c>
      <c r="D22" s="62"/>
      <c r="E22" s="62" t="s">
        <v>38</v>
      </c>
      <c r="F22" s="107"/>
      <c r="G22" s="107">
        <v>-5918985</v>
      </c>
      <c r="H22" s="107"/>
      <c r="I22" s="59">
        <v>0</v>
      </c>
      <c r="J22" s="52"/>
      <c r="K22" s="59" t="s">
        <v>38</v>
      </c>
      <c r="L22" s="52"/>
      <c r="M22" s="59">
        <v>0</v>
      </c>
      <c r="N22" s="52"/>
      <c r="O22" s="59">
        <f>+'Eng 3-4'!D174-'Eng 3-4'!D167</f>
        <v>0</v>
      </c>
      <c r="P22" s="59"/>
      <c r="Q22" s="62">
        <f>M22+O22</f>
        <v>0</v>
      </c>
      <c r="R22" s="107"/>
      <c r="S22" s="48">
        <f>SUM(B22:O22)</f>
        <v>13810965</v>
      </c>
      <c r="T22" s="107"/>
      <c r="U22" s="62" t="s">
        <v>38</v>
      </c>
      <c r="V22" s="107"/>
      <c r="W22" s="48">
        <f>SUM(S22:U22)</f>
        <v>13810965</v>
      </c>
    </row>
    <row r="23" spans="1:23" s="39" customFormat="1" ht="15" customHeight="1">
      <c r="A23" s="40" t="s">
        <v>166</v>
      </c>
      <c r="B23" s="57"/>
      <c r="C23" s="58">
        <v>0</v>
      </c>
      <c r="D23" s="57"/>
      <c r="E23" s="58">
        <v>0</v>
      </c>
      <c r="F23" s="48"/>
      <c r="G23" s="58">
        <v>0</v>
      </c>
      <c r="H23" s="48"/>
      <c r="I23" s="58">
        <v>0</v>
      </c>
      <c r="J23" s="48"/>
      <c r="K23" s="121">
        <f>+'Eng 3-4'!D168</f>
        <v>-1109133877</v>
      </c>
      <c r="L23" s="48"/>
      <c r="M23" s="58">
        <v>0</v>
      </c>
      <c r="N23" s="48"/>
      <c r="O23" s="121">
        <f>+'Eng 3-4'!D175-'Eng 3-4'!D168</f>
        <v>-453140</v>
      </c>
      <c r="P23" s="59"/>
      <c r="Q23" s="122">
        <f>M23+O23</f>
        <v>-453140</v>
      </c>
      <c r="R23" s="56"/>
      <c r="S23" s="122">
        <f>SUM(B23:O23)</f>
        <v>-1109587017</v>
      </c>
      <c r="T23" s="120"/>
      <c r="U23" s="122">
        <f>+'Eng 3-4'!D176</f>
        <v>-37204</v>
      </c>
      <c r="V23" s="120"/>
      <c r="W23" s="122">
        <f>SUM(S23:U23)</f>
        <v>-1109624221</v>
      </c>
    </row>
    <row r="24" spans="1:23" s="39" customFormat="1" ht="15" customHeight="1">
      <c r="A24" s="34"/>
      <c r="B24" s="62"/>
      <c r="C24" s="107"/>
      <c r="D24" s="62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</row>
    <row r="25" spans="1:23" s="39" customFormat="1" ht="15" customHeight="1" thickBot="1">
      <c r="A25" s="34" t="s">
        <v>152</v>
      </c>
      <c r="B25" s="62"/>
      <c r="C25" s="109">
        <f>SUM(C21:C23)</f>
        <v>145051521460</v>
      </c>
      <c r="D25" s="62"/>
      <c r="E25" s="109">
        <f>SUM(E21:E23)</f>
        <v>11432046462</v>
      </c>
      <c r="F25" s="107"/>
      <c r="G25" s="109">
        <f>SUM(G21:G23)</f>
        <v>-85993384981</v>
      </c>
      <c r="H25" s="107"/>
      <c r="I25" s="109">
        <f>SUM(I21:I23)</f>
        <v>34880969</v>
      </c>
      <c r="J25" s="107"/>
      <c r="K25" s="109">
        <f>SUM(K21:K23)</f>
        <v>-56743699629</v>
      </c>
      <c r="L25" s="107"/>
      <c r="M25" s="109">
        <f>SUM(M21:M23)</f>
        <v>-1642914379</v>
      </c>
      <c r="N25" s="107"/>
      <c r="O25" s="109">
        <f>SUM(O21:O23)</f>
        <v>112594321</v>
      </c>
      <c r="P25" s="107"/>
      <c r="Q25" s="109">
        <f>M25+O25</f>
        <v>-1530320058</v>
      </c>
      <c r="R25" s="107"/>
      <c r="S25" s="109">
        <f>SUM(S21:S23)</f>
        <v>12251044223</v>
      </c>
      <c r="T25" s="107"/>
      <c r="U25" s="109">
        <f>SUM(U21:U23)</f>
        <v>657520219</v>
      </c>
      <c r="V25" s="107"/>
      <c r="W25" s="109">
        <f>SUM(W21:W23)</f>
        <v>12908564442</v>
      </c>
    </row>
    <row r="26" spans="1:23" s="39" customFormat="1" ht="15" customHeight="1" thickTop="1">
      <c r="A26" s="34"/>
      <c r="B26" s="62"/>
      <c r="C26" s="117">
        <f>C25-'Eng 3-4'!D104</f>
        <v>0</v>
      </c>
      <c r="D26" s="118"/>
      <c r="E26" s="117">
        <f>E25-'Eng 3-4'!D105</f>
        <v>0</v>
      </c>
      <c r="F26" s="117"/>
      <c r="G26" s="117">
        <f>G25-'Eng 3-4'!D106</f>
        <v>0</v>
      </c>
      <c r="H26" s="117"/>
      <c r="I26" s="117">
        <f>I25-'Eng 3-4'!D108</f>
        <v>0</v>
      </c>
      <c r="J26" s="117"/>
      <c r="K26" s="117">
        <f>K25-'Eng 3-4'!D109</f>
        <v>0</v>
      </c>
      <c r="L26" s="117"/>
      <c r="M26" s="117"/>
      <c r="N26" s="117"/>
      <c r="O26" s="117"/>
      <c r="P26" s="117"/>
      <c r="Q26" s="117">
        <f>Q25-'Eng 3-4'!D110</f>
        <v>0</v>
      </c>
      <c r="R26" s="117"/>
      <c r="S26" s="117">
        <f>S25-'Eng 3-4'!D112</f>
        <v>0</v>
      </c>
      <c r="T26" s="117"/>
      <c r="U26" s="117">
        <f>U25-'Eng 3-4'!D113</f>
        <v>0</v>
      </c>
      <c r="V26" s="117"/>
      <c r="W26" s="117">
        <f>W25-'Eng 3-4'!D115</f>
        <v>0</v>
      </c>
    </row>
    <row r="27" spans="1:23" s="39" customFormat="1" ht="15" customHeight="1">
      <c r="A27" s="34"/>
      <c r="B27" s="62"/>
      <c r="C27" s="107"/>
      <c r="D27" s="62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</row>
    <row r="28" spans="1:23" s="39" customFormat="1" ht="15" customHeight="1">
      <c r="A28" s="34"/>
      <c r="B28" s="62"/>
      <c r="C28" s="107"/>
      <c r="D28" s="62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</row>
    <row r="29" spans="1:23" s="39" customFormat="1" ht="15" customHeight="1">
      <c r="A29" s="34"/>
      <c r="B29" s="62"/>
      <c r="C29" s="107"/>
      <c r="D29" s="62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</row>
    <row r="30" spans="1:23" s="39" customFormat="1" ht="15" customHeight="1">
      <c r="A30" s="34"/>
      <c r="B30" s="62"/>
      <c r="C30" s="107"/>
      <c r="D30" s="62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</row>
    <row r="31" spans="1:23" s="39" customFormat="1" ht="15" customHeight="1">
      <c r="A31" s="34"/>
      <c r="B31" s="62"/>
      <c r="C31" s="107"/>
      <c r="D31" s="62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</row>
    <row r="32" spans="1:23" s="39" customFormat="1" ht="15" customHeight="1">
      <c r="A32" s="34"/>
      <c r="B32" s="62"/>
      <c r="C32" s="107"/>
      <c r="D32" s="62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</row>
    <row r="33" spans="1:23" s="39" customFormat="1" ht="15" customHeight="1">
      <c r="A33" s="34"/>
      <c r="B33" s="62"/>
      <c r="C33" s="107"/>
      <c r="D33" s="62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</row>
    <row r="34" spans="1:23" s="39" customFormat="1" ht="15" customHeight="1">
      <c r="A34" s="34"/>
      <c r="B34" s="62"/>
      <c r="C34" s="107"/>
      <c r="D34" s="62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</row>
    <row r="35" spans="1:23" s="39" customFormat="1" ht="15" customHeight="1">
      <c r="A35" s="34"/>
      <c r="B35" s="62"/>
      <c r="C35" s="107"/>
      <c r="D35" s="62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</row>
    <row r="36" spans="1:23" s="39" customFormat="1" ht="18" customHeight="1">
      <c r="A36" s="34"/>
      <c r="B36" s="62"/>
      <c r="C36" s="107"/>
      <c r="D36" s="62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</row>
    <row r="37" spans="1:24" ht="5.25" customHeight="1" hidden="1">
      <c r="A37" s="34"/>
      <c r="B37" s="60"/>
      <c r="C37" s="60" t="e">
        <f>+C18-'Eng 3-4'!#REF!</f>
        <v>#REF!</v>
      </c>
      <c r="D37" s="60"/>
      <c r="E37" s="52">
        <f>+E18-'Eng 3-4'!F105</f>
        <v>0</v>
      </c>
      <c r="F37" s="52"/>
      <c r="G37" s="52">
        <f>+G18-'Eng 3-4'!F106</f>
        <v>0</v>
      </c>
      <c r="H37" s="52"/>
      <c r="I37" s="52">
        <f>+I18-'Eng 3-4'!F108</f>
        <v>0</v>
      </c>
      <c r="J37" s="52"/>
      <c r="K37" s="52">
        <f>+K18-'Eng 3-4'!F109</f>
        <v>6972242540</v>
      </c>
      <c r="L37" s="52"/>
      <c r="M37" s="52"/>
      <c r="N37" s="52"/>
      <c r="O37" s="52">
        <f>+O18-'Eng 3-4'!F110</f>
        <v>1641813217</v>
      </c>
      <c r="P37" s="52"/>
      <c r="Q37" s="52"/>
      <c r="R37" s="52"/>
      <c r="S37" s="52">
        <f>+S18-'Eng 3-4'!F112</f>
        <v>6971141378</v>
      </c>
      <c r="T37" s="52"/>
      <c r="U37" s="52">
        <f>+U18-'Eng 3-4'!F113</f>
        <v>52435304</v>
      </c>
      <c r="V37" s="52"/>
      <c r="W37" s="52">
        <f>+W18-'Eng 3-4'!F115</f>
        <v>7023576682</v>
      </c>
      <c r="X37" s="41"/>
    </row>
    <row r="38" spans="1:23" s="38" customFormat="1" ht="21.75" customHeight="1">
      <c r="A38" s="132" t="str">
        <f>'Eng 3-4'!A121</f>
        <v>The accompanying notes on pages 8 to 31 are an integral part of these financial information.</v>
      </c>
      <c r="B38" s="132"/>
      <c r="C38" s="132"/>
      <c r="D38" s="132"/>
      <c r="E38" s="132"/>
      <c r="F38" s="132"/>
      <c r="G38" s="132"/>
      <c r="H38" s="132"/>
      <c r="I38" s="132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ht="15.75" customHeight="1">
      <c r="W39" s="48">
        <v>5</v>
      </c>
    </row>
    <row r="46" spans="2:23" ht="15.75" customHeight="1">
      <c r="B46" s="57" t="s">
        <v>69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</sheetData>
  <sheetProtection/>
  <mergeCells count="5">
    <mergeCell ref="B6:W6"/>
    <mergeCell ref="A38:I38"/>
    <mergeCell ref="M9:Q9"/>
    <mergeCell ref="C7:W7"/>
    <mergeCell ref="C8:S8"/>
  </mergeCells>
  <printOptions/>
  <pageMargins left="0.8" right="0.5" top="0.5" bottom="0.4" header="0.49" footer="0.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2"/>
  <sheetViews>
    <sheetView showZeros="0" zoomScalePageLayoutView="0" workbookViewId="0" topLeftCell="A40">
      <selection activeCell="B27" sqref="B27"/>
    </sheetView>
  </sheetViews>
  <sheetFormatPr defaultColWidth="9.140625" defaultRowHeight="15.75" customHeight="1"/>
  <cols>
    <col min="1" max="1" width="40.57421875" style="3" customWidth="1"/>
    <col min="2" max="2" width="7.00390625" style="8" customWidth="1"/>
    <col min="3" max="3" width="0.5625" style="71" customWidth="1"/>
    <col min="4" max="4" width="15.57421875" style="71" customWidth="1"/>
    <col min="5" max="5" width="0.85546875" style="71" customWidth="1"/>
    <col min="6" max="6" width="14.7109375" style="71" customWidth="1"/>
    <col min="7" max="7" width="0.85546875" style="72" customWidth="1"/>
    <col min="8" max="8" width="14.7109375" style="72" customWidth="1"/>
    <col min="9" max="9" width="0.85546875" style="72" customWidth="1"/>
    <col min="10" max="10" width="13.140625" style="72" customWidth="1"/>
    <col min="11" max="11" width="0.85546875" style="72" customWidth="1"/>
    <col min="12" max="12" width="15.28125" style="72" customWidth="1"/>
    <col min="13" max="13" width="0.85546875" style="72" customWidth="1"/>
    <col min="14" max="14" width="15.00390625" style="72" customWidth="1"/>
    <col min="15" max="15" width="13.00390625" style="3" customWidth="1"/>
    <col min="16" max="16384" width="9.140625" style="3" customWidth="1"/>
  </cols>
  <sheetData>
    <row r="1" spans="1:14" ht="15" customHeight="1">
      <c r="A1" s="2" t="str">
        <f>'Eng 3-4'!A1</f>
        <v>True Corporation Public Company Limited</v>
      </c>
      <c r="B1" s="7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ht="15" customHeight="1">
      <c r="A2" s="2" t="s">
        <v>184</v>
      </c>
      <c r="B2" s="7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 customHeight="1">
      <c r="A3" s="6" t="str">
        <f>'Eng 5'!A3</f>
        <v>For the three-month period ended 31 March 2013 </v>
      </c>
      <c r="B3" s="4"/>
      <c r="C3" s="65"/>
      <c r="D3" s="65"/>
      <c r="E3" s="65"/>
      <c r="F3" s="65"/>
      <c r="G3" s="66"/>
      <c r="H3" s="66"/>
      <c r="I3" s="66"/>
      <c r="J3" s="66"/>
      <c r="K3" s="66"/>
      <c r="L3" s="66"/>
      <c r="M3" s="66"/>
      <c r="N3" s="66"/>
    </row>
    <row r="4" spans="1:14" ht="15" customHeight="1">
      <c r="A4" s="1"/>
      <c r="B4" s="9"/>
      <c r="C4" s="63"/>
      <c r="D4" s="63"/>
      <c r="E4" s="63"/>
      <c r="F4" s="63"/>
      <c r="G4" s="67"/>
      <c r="H4" s="67"/>
      <c r="I4" s="67"/>
      <c r="J4" s="67"/>
      <c r="K4" s="67"/>
      <c r="L4" s="67"/>
      <c r="M4" s="67"/>
      <c r="N4" s="67"/>
    </row>
    <row r="5" spans="1:14" ht="15" customHeight="1">
      <c r="A5" s="1"/>
      <c r="B5" s="9"/>
      <c r="C5" s="63"/>
      <c r="D5" s="63"/>
      <c r="E5" s="63"/>
      <c r="F5" s="63"/>
      <c r="G5" s="67"/>
      <c r="H5" s="67"/>
      <c r="I5" s="67"/>
      <c r="J5" s="67"/>
      <c r="K5" s="67"/>
      <c r="L5" s="67"/>
      <c r="M5" s="67"/>
      <c r="N5" s="67"/>
    </row>
    <row r="6" spans="3:14" s="8" customFormat="1" ht="15" customHeight="1">
      <c r="C6" s="136" t="s">
        <v>1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3:14" s="8" customFormat="1" ht="15" customHeight="1">
      <c r="C7" s="112"/>
      <c r="D7" s="112" t="s">
        <v>128</v>
      </c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3:14" s="8" customFormat="1" ht="15" customHeight="1">
      <c r="C8" s="112"/>
      <c r="D8" s="112" t="s">
        <v>129</v>
      </c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3:14" s="8" customFormat="1" ht="15" customHeight="1">
      <c r="C9" s="69"/>
      <c r="D9" s="69" t="s">
        <v>40</v>
      </c>
      <c r="E9" s="69"/>
      <c r="F9" s="69" t="s">
        <v>41</v>
      </c>
      <c r="G9" s="69"/>
      <c r="H9" s="69" t="s">
        <v>43</v>
      </c>
      <c r="I9" s="69"/>
      <c r="J9" s="69" t="s">
        <v>44</v>
      </c>
      <c r="K9" s="69"/>
      <c r="L9" s="69"/>
      <c r="M9" s="69"/>
      <c r="N9" s="69"/>
    </row>
    <row r="10" spans="3:14" s="8" customFormat="1" ht="15" customHeight="1">
      <c r="C10" s="69"/>
      <c r="D10" s="69" t="s">
        <v>39</v>
      </c>
      <c r="E10" s="69"/>
      <c r="F10" s="69" t="s">
        <v>42</v>
      </c>
      <c r="G10" s="69"/>
      <c r="H10" s="69" t="s">
        <v>42</v>
      </c>
      <c r="I10" s="69"/>
      <c r="J10" s="69" t="s">
        <v>45</v>
      </c>
      <c r="K10" s="69"/>
      <c r="L10" s="69" t="s">
        <v>11</v>
      </c>
      <c r="M10" s="69"/>
      <c r="N10" s="69" t="s">
        <v>32</v>
      </c>
    </row>
    <row r="11" spans="3:14" s="8" customFormat="1" ht="15" customHeight="1">
      <c r="C11" s="70"/>
      <c r="D11" s="68" t="s">
        <v>36</v>
      </c>
      <c r="E11" s="70"/>
      <c r="F11" s="68" t="str">
        <f>D11</f>
        <v>Baht</v>
      </c>
      <c r="G11" s="70"/>
      <c r="H11" s="68" t="str">
        <f>F11</f>
        <v>Baht</v>
      </c>
      <c r="I11" s="70"/>
      <c r="J11" s="68" t="str">
        <f>H11</f>
        <v>Baht</v>
      </c>
      <c r="K11" s="70"/>
      <c r="L11" s="68" t="str">
        <f>J11</f>
        <v>Baht</v>
      </c>
      <c r="M11" s="70"/>
      <c r="N11" s="68" t="str">
        <f>L11</f>
        <v>Baht</v>
      </c>
    </row>
    <row r="12" spans="2:8" ht="15" customHeight="1">
      <c r="B12" s="3"/>
      <c r="G12" s="71"/>
      <c r="H12" s="71"/>
    </row>
    <row r="13" spans="1:14" ht="15" customHeight="1">
      <c r="A13" s="2" t="s">
        <v>124</v>
      </c>
      <c r="B13" s="3"/>
      <c r="D13" s="71">
        <v>145031791510</v>
      </c>
      <c r="E13" s="71">
        <v>0</v>
      </c>
      <c r="F13" s="71">
        <v>11432046462</v>
      </c>
      <c r="G13" s="71">
        <v>0</v>
      </c>
      <c r="H13" s="71">
        <v>-85987465996</v>
      </c>
      <c r="J13" s="71">
        <v>34880969</v>
      </c>
      <c r="K13" s="72">
        <v>0</v>
      </c>
      <c r="L13" s="71">
        <v>-45650962615</v>
      </c>
      <c r="N13" s="71">
        <f>SUM(C13:L13)</f>
        <v>24860290330</v>
      </c>
    </row>
    <row r="14" spans="1:14" ht="15" customHeight="1">
      <c r="A14" s="10" t="s">
        <v>126</v>
      </c>
      <c r="B14" s="3"/>
      <c r="C14" s="70"/>
      <c r="D14" s="73">
        <v>0</v>
      </c>
      <c r="E14" s="70"/>
      <c r="F14" s="73">
        <v>0</v>
      </c>
      <c r="G14" s="70"/>
      <c r="H14" s="73">
        <v>0</v>
      </c>
      <c r="I14" s="70"/>
      <c r="J14" s="73">
        <v>0</v>
      </c>
      <c r="L14" s="65">
        <f>+'Eng 3-4'!J168</f>
        <v>617450496</v>
      </c>
      <c r="N14" s="66">
        <f>SUM(C14:L14)</f>
        <v>617450496</v>
      </c>
    </row>
    <row r="15" spans="1:14" ht="15" customHeight="1" hidden="1">
      <c r="A15" s="10"/>
      <c r="B15" s="3"/>
      <c r="C15" s="63"/>
      <c r="D15" s="73"/>
      <c r="E15" s="63"/>
      <c r="F15" s="73"/>
      <c r="G15" s="63"/>
      <c r="H15" s="73"/>
      <c r="I15" s="67"/>
      <c r="J15" s="73"/>
      <c r="K15" s="67"/>
      <c r="L15" s="65"/>
      <c r="M15" s="67"/>
      <c r="N15" s="66"/>
    </row>
    <row r="16" spans="1:14" ht="16.5" customHeight="1">
      <c r="A16" s="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5" ht="15" customHeight="1" thickBot="1">
      <c r="A17" s="2" t="s">
        <v>125</v>
      </c>
      <c r="C17" s="63"/>
      <c r="D17" s="74">
        <f>SUM(D13:D14)</f>
        <v>145031791510</v>
      </c>
      <c r="E17" s="63"/>
      <c r="F17" s="74">
        <f>SUM(F13:F14)</f>
        <v>11432046462</v>
      </c>
      <c r="G17" s="63"/>
      <c r="H17" s="74">
        <f>SUM(H13:H14)</f>
        <v>-85987465996</v>
      </c>
      <c r="I17" s="63"/>
      <c r="J17" s="74">
        <f>SUM(J13:J14)</f>
        <v>34880969</v>
      </c>
      <c r="K17" s="63"/>
      <c r="L17" s="74">
        <f>SUM(L13:L14)</f>
        <v>-45033512119</v>
      </c>
      <c r="M17" s="63"/>
      <c r="N17" s="74">
        <f>SUM(N13:N14)</f>
        <v>25477740826</v>
      </c>
      <c r="O17" s="5"/>
    </row>
    <row r="18" spans="1:15" ht="15" customHeight="1" thickTop="1">
      <c r="A18" s="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5"/>
    </row>
    <row r="19" spans="1:8" ht="15" customHeight="1">
      <c r="A19" s="2"/>
      <c r="B19" s="3"/>
      <c r="G19" s="71"/>
      <c r="H19" s="71"/>
    </row>
    <row r="20" spans="1:15" ht="15" customHeight="1">
      <c r="A20" s="2" t="s">
        <v>151</v>
      </c>
      <c r="B20" s="3"/>
      <c r="C20" s="71">
        <v>0</v>
      </c>
      <c r="D20" s="71">
        <v>145031791510</v>
      </c>
      <c r="E20" s="71">
        <v>0</v>
      </c>
      <c r="F20" s="71">
        <v>11432046462</v>
      </c>
      <c r="G20" s="71">
        <v>0</v>
      </c>
      <c r="H20" s="71">
        <v>-85987465996</v>
      </c>
      <c r="J20" s="71">
        <v>34880969</v>
      </c>
      <c r="K20" s="72">
        <v>0</v>
      </c>
      <c r="L20" s="71">
        <v>-44331759835</v>
      </c>
      <c r="N20" s="71">
        <f>SUM(C20:L20)</f>
        <v>26179493110</v>
      </c>
      <c r="O20" s="5"/>
    </row>
    <row r="21" spans="1:15" ht="15" customHeight="1">
      <c r="A21" s="3" t="s">
        <v>157</v>
      </c>
      <c r="B21" s="3"/>
      <c r="D21" s="123">
        <v>19729950</v>
      </c>
      <c r="E21" s="124"/>
      <c r="F21" s="124" t="s">
        <v>38</v>
      </c>
      <c r="G21" s="123"/>
      <c r="H21" s="123">
        <v>-5918985</v>
      </c>
      <c r="J21" s="70">
        <v>0</v>
      </c>
      <c r="K21" s="70"/>
      <c r="L21" s="70">
        <v>0</v>
      </c>
      <c r="N21" s="71">
        <f>SUM(C21:L21)</f>
        <v>13810965</v>
      </c>
      <c r="O21" s="5"/>
    </row>
    <row r="22" spans="1:15" ht="15" customHeight="1">
      <c r="A22" s="10" t="s">
        <v>126</v>
      </c>
      <c r="B22" s="3"/>
      <c r="C22" s="63"/>
      <c r="D22" s="73">
        <v>0</v>
      </c>
      <c r="E22" s="63"/>
      <c r="F22" s="73">
        <v>0</v>
      </c>
      <c r="G22" s="63"/>
      <c r="H22" s="73">
        <v>0</v>
      </c>
      <c r="I22" s="67"/>
      <c r="J22" s="73">
        <v>0</v>
      </c>
      <c r="K22" s="67"/>
      <c r="L22" s="65">
        <f>'Eng 3-4'!H168</f>
        <v>895267790</v>
      </c>
      <c r="M22" s="67"/>
      <c r="N22" s="66">
        <f>SUM(C22:L22)</f>
        <v>895267790</v>
      </c>
      <c r="O22" s="5"/>
    </row>
    <row r="23" spans="1:14" ht="16.5" customHeight="1">
      <c r="A23" s="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5" ht="15" customHeight="1" thickBot="1">
      <c r="A24" s="2" t="s">
        <v>152</v>
      </c>
      <c r="C24" s="63"/>
      <c r="D24" s="74">
        <f>SUM(D20:D22)</f>
        <v>145051521460</v>
      </c>
      <c r="E24" s="63"/>
      <c r="F24" s="74">
        <f>SUM(F20:F22)</f>
        <v>11432046462</v>
      </c>
      <c r="G24" s="63"/>
      <c r="H24" s="74">
        <f>SUM(H20:H22)</f>
        <v>-85993384981</v>
      </c>
      <c r="I24" s="63"/>
      <c r="J24" s="74">
        <f>SUM(J20:J22)</f>
        <v>34880969</v>
      </c>
      <c r="K24" s="63"/>
      <c r="L24" s="74">
        <f>SUM(L20:L22)</f>
        <v>-43436492045</v>
      </c>
      <c r="M24" s="63"/>
      <c r="N24" s="74">
        <f>SUM(N20:N22)</f>
        <v>27088571865</v>
      </c>
      <c r="O24" s="5"/>
    </row>
    <row r="25" spans="1:14" ht="16.5" customHeight="1" hidden="1">
      <c r="A25" s="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ht="16.5" customHeight="1" thickTop="1">
      <c r="A26" s="2"/>
      <c r="C26" s="63"/>
      <c r="D26" s="119">
        <f>+D24-'Eng 3-4'!H104</f>
        <v>0</v>
      </c>
      <c r="E26" s="119"/>
      <c r="F26" s="119">
        <f>+F24-'Eng 3-4'!H105</f>
        <v>0</v>
      </c>
      <c r="G26" s="119"/>
      <c r="H26" s="119">
        <f>+H24-'Eng 3-4'!H106</f>
        <v>0</v>
      </c>
      <c r="I26" s="119"/>
      <c r="J26" s="119">
        <f>+J24-'Eng 3-4'!H108</f>
        <v>0</v>
      </c>
      <c r="K26" s="119"/>
      <c r="L26" s="119">
        <f>+L24-'Eng 3-4'!H109</f>
        <v>0</v>
      </c>
      <c r="M26" s="119"/>
      <c r="N26" s="119">
        <f>+N24-'Eng 3-4'!H112</f>
        <v>0</v>
      </c>
    </row>
    <row r="27" spans="1:14" ht="16.5" customHeight="1">
      <c r="A27" s="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16.5" customHeight="1">
      <c r="A28" s="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4" ht="16.5" customHeight="1">
      <c r="A29" s="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ht="16.5" customHeight="1">
      <c r="A30" s="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ht="16.5" customHeight="1">
      <c r="A31" s="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16.5" customHeight="1">
      <c r="A32" s="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4" ht="16.5" customHeight="1">
      <c r="A33" s="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4" ht="16.5" customHeight="1">
      <c r="A34" s="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 ht="16.5" customHeight="1">
      <c r="A35" s="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1:14" ht="14.25" customHeight="1">
      <c r="A36" s="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ht="21.75" customHeight="1">
      <c r="A37" s="135" t="str">
        <f>'Eng 5'!A38:H38</f>
        <v>The accompanying notes on pages 8 to 31 are an integral part of these financial information.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</row>
    <row r="38" ht="15.75" customHeight="1">
      <c r="N38" s="72">
        <v>6</v>
      </c>
    </row>
    <row r="181" ht="15.75" customHeight="1">
      <c r="F181" s="71">
        <v>-0.04</v>
      </c>
    </row>
    <row r="182" ht="15.75" customHeight="1">
      <c r="F182" s="71">
        <v>-0.03</v>
      </c>
    </row>
  </sheetData>
  <sheetProtection/>
  <mergeCells count="2">
    <mergeCell ref="A37:N37"/>
    <mergeCell ref="C6:N6"/>
  </mergeCells>
  <printOptions/>
  <pageMargins left="1.2" right="0.5" top="0.5" bottom="0.4" header="0.49" footer="0.4"/>
  <pageSetup fitToHeight="2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showZeros="0" zoomScalePageLayoutView="0" workbookViewId="0" topLeftCell="A76">
      <selection activeCell="Q29" sqref="Q29"/>
    </sheetView>
  </sheetViews>
  <sheetFormatPr defaultColWidth="9.140625" defaultRowHeight="15" customHeight="1"/>
  <cols>
    <col min="1" max="1" width="37.57421875" style="44" customWidth="1"/>
    <col min="2" max="2" width="5.140625" style="44" customWidth="1"/>
    <col min="3" max="3" width="0.5625" style="44" customWidth="1"/>
    <col min="4" max="4" width="13.28125" style="82" customWidth="1"/>
    <col min="5" max="5" width="0.5625" style="82" customWidth="1"/>
    <col min="6" max="6" width="13.28125" style="82" customWidth="1"/>
    <col min="7" max="7" width="0.5625" style="82" customWidth="1"/>
    <col min="8" max="8" width="13.28125" style="82" customWidth="1"/>
    <col min="9" max="9" width="0.5625" style="82" customWidth="1"/>
    <col min="10" max="10" width="13.28125" style="82" customWidth="1"/>
    <col min="11" max="16384" width="9.140625" style="44" customWidth="1"/>
  </cols>
  <sheetData>
    <row r="1" spans="1:10" s="15" customFormat="1" ht="13.5" customHeight="1">
      <c r="A1" s="26" t="str">
        <f>'Eng 3-4'!A1</f>
        <v>True Corporation Public Company Limited</v>
      </c>
      <c r="B1" s="19"/>
      <c r="C1" s="27"/>
      <c r="D1" s="75"/>
      <c r="E1" s="75"/>
      <c r="F1" s="75"/>
      <c r="G1" s="75"/>
      <c r="H1" s="75"/>
      <c r="I1" s="75"/>
      <c r="J1" s="76"/>
    </row>
    <row r="2" spans="1:10" s="15" customFormat="1" ht="13.5" customHeight="1">
      <c r="A2" s="26" t="s">
        <v>173</v>
      </c>
      <c r="B2" s="19"/>
      <c r="C2" s="27"/>
      <c r="D2" s="75"/>
      <c r="E2" s="75"/>
      <c r="F2" s="75"/>
      <c r="G2" s="75"/>
      <c r="H2" s="75"/>
      <c r="I2" s="75"/>
      <c r="J2" s="75"/>
    </row>
    <row r="3" spans="1:10" s="15" customFormat="1" ht="13.5" customHeight="1">
      <c r="A3" s="16" t="str">
        <f>'Eng 3-4'!A125</f>
        <v>For the three-month period ended 31 March 2013 </v>
      </c>
      <c r="B3" s="17"/>
      <c r="C3" s="18"/>
      <c r="D3" s="77"/>
      <c r="E3" s="77"/>
      <c r="F3" s="77"/>
      <c r="G3" s="77"/>
      <c r="H3" s="77"/>
      <c r="I3" s="77"/>
      <c r="J3" s="77"/>
    </row>
    <row r="4" spans="1:10" s="15" customFormat="1" ht="13.5" customHeight="1">
      <c r="A4" s="26"/>
      <c r="B4" s="19"/>
      <c r="C4" s="27"/>
      <c r="D4" s="75"/>
      <c r="E4" s="75"/>
      <c r="F4" s="75"/>
      <c r="G4" s="75"/>
      <c r="H4" s="75"/>
      <c r="I4" s="75"/>
      <c r="J4" s="75"/>
    </row>
    <row r="5" spans="1:10" s="15" customFormat="1" ht="13.5" customHeight="1">
      <c r="A5" s="26"/>
      <c r="B5" s="19"/>
      <c r="C5" s="27"/>
      <c r="D5" s="75"/>
      <c r="E5" s="75"/>
      <c r="F5" s="75"/>
      <c r="G5" s="75"/>
      <c r="H5" s="75"/>
      <c r="I5" s="75"/>
      <c r="J5" s="75"/>
    </row>
    <row r="6" spans="2:10" s="15" customFormat="1" ht="13.5" customHeight="1">
      <c r="B6" s="20"/>
      <c r="C6" s="21"/>
      <c r="D6" s="130" t="s">
        <v>0</v>
      </c>
      <c r="E6" s="130"/>
      <c r="F6" s="130"/>
      <c r="G6" s="80"/>
      <c r="H6" s="130" t="s">
        <v>1</v>
      </c>
      <c r="I6" s="130"/>
      <c r="J6" s="130"/>
    </row>
    <row r="7" spans="2:10" s="15" customFormat="1" ht="13.5" customHeight="1">
      <c r="B7" s="20"/>
      <c r="C7" s="21"/>
      <c r="D7" s="84" t="s">
        <v>122</v>
      </c>
      <c r="E7" s="83"/>
      <c r="F7" s="84" t="s">
        <v>122</v>
      </c>
      <c r="G7" s="83"/>
      <c r="H7" s="84" t="s">
        <v>122</v>
      </c>
      <c r="I7" s="83"/>
      <c r="J7" s="84" t="s">
        <v>122</v>
      </c>
    </row>
    <row r="8" spans="2:10" s="15" customFormat="1" ht="13.5" customHeight="1">
      <c r="B8" s="20"/>
      <c r="C8" s="21"/>
      <c r="D8" s="84" t="s">
        <v>149</v>
      </c>
      <c r="E8" s="83"/>
      <c r="F8" s="84" t="s">
        <v>121</v>
      </c>
      <c r="G8" s="83"/>
      <c r="H8" s="84" t="str">
        <f>D8</f>
        <v>2013</v>
      </c>
      <c r="I8" s="83"/>
      <c r="J8" s="84" t="str">
        <f>F8</f>
        <v>2012</v>
      </c>
    </row>
    <row r="9" spans="2:10" s="15" customFormat="1" ht="13.5" customHeight="1">
      <c r="B9" s="17" t="s">
        <v>2</v>
      </c>
      <c r="C9" s="21"/>
      <c r="D9" s="79" t="s">
        <v>37</v>
      </c>
      <c r="E9" s="83"/>
      <c r="F9" s="79" t="s">
        <v>37</v>
      </c>
      <c r="G9" s="83"/>
      <c r="H9" s="79" t="str">
        <f>F9</f>
        <v>Baht </v>
      </c>
      <c r="I9" s="83"/>
      <c r="J9" s="79" t="str">
        <f>H9</f>
        <v>Baht </v>
      </c>
    </row>
    <row r="10" spans="2:10" s="15" customFormat="1" ht="12" customHeight="1">
      <c r="B10" s="20"/>
      <c r="C10" s="21"/>
      <c r="D10" s="85"/>
      <c r="E10" s="78"/>
      <c r="F10" s="85"/>
      <c r="G10" s="78"/>
      <c r="H10" s="85"/>
      <c r="I10" s="78"/>
      <c r="J10" s="85"/>
    </row>
    <row r="11" spans="1:10" s="15" customFormat="1" ht="13.5" customHeight="1">
      <c r="A11" s="128" t="s">
        <v>159</v>
      </c>
      <c r="B11" s="28">
        <v>22</v>
      </c>
      <c r="C11" s="21"/>
      <c r="D11" s="88">
        <v>3100756918</v>
      </c>
      <c r="E11" s="78"/>
      <c r="F11" s="88">
        <v>3389298212</v>
      </c>
      <c r="G11" s="78"/>
      <c r="H11" s="88">
        <v>1390798034</v>
      </c>
      <c r="I11" s="78"/>
      <c r="J11" s="88">
        <v>1850525642</v>
      </c>
    </row>
    <row r="12" spans="1:10" s="15" customFormat="1" ht="13.5" customHeight="1">
      <c r="A12" s="127" t="s">
        <v>160</v>
      </c>
      <c r="B12" s="126"/>
      <c r="C12" s="21"/>
      <c r="D12" s="88">
        <v>11128412</v>
      </c>
      <c r="E12" s="78"/>
      <c r="F12" s="88">
        <v>54287169</v>
      </c>
      <c r="G12" s="78"/>
      <c r="H12" s="88">
        <v>127199948</v>
      </c>
      <c r="I12" s="78"/>
      <c r="J12" s="88">
        <v>2975866</v>
      </c>
    </row>
    <row r="13" spans="1:10" s="15" customFormat="1" ht="13.5" customHeight="1">
      <c r="A13" s="127" t="s">
        <v>161</v>
      </c>
      <c r="B13" s="126"/>
      <c r="C13" s="21"/>
      <c r="D13" s="88">
        <v>-1712911486</v>
      </c>
      <c r="E13" s="78"/>
      <c r="F13" s="88">
        <v>-1298140263</v>
      </c>
      <c r="G13" s="78"/>
      <c r="H13" s="88">
        <v>-420182294</v>
      </c>
      <c r="I13" s="78"/>
      <c r="J13" s="88">
        <v>-382808873</v>
      </c>
    </row>
    <row r="14" spans="1:10" s="15" customFormat="1" ht="13.5" customHeight="1">
      <c r="A14" s="15" t="s">
        <v>181</v>
      </c>
      <c r="B14" s="20"/>
      <c r="C14" s="21"/>
      <c r="D14" s="86">
        <v>-383120767</v>
      </c>
      <c r="E14" s="88"/>
      <c r="F14" s="90">
        <v>-403703924</v>
      </c>
      <c r="G14" s="88"/>
      <c r="H14" s="90">
        <v>-87913295</v>
      </c>
      <c r="I14" s="88"/>
      <c r="J14" s="90">
        <v>-305999309</v>
      </c>
    </row>
    <row r="15" spans="2:10" s="15" customFormat="1" ht="12" customHeight="1">
      <c r="B15" s="20"/>
      <c r="C15" s="21"/>
      <c r="D15" s="88"/>
      <c r="E15" s="78"/>
      <c r="F15" s="88"/>
      <c r="G15" s="78"/>
      <c r="H15" s="88"/>
      <c r="I15" s="78"/>
      <c r="J15" s="88"/>
    </row>
    <row r="16" spans="1:10" s="15" customFormat="1" ht="13.5" customHeight="1">
      <c r="A16" s="11" t="s">
        <v>16</v>
      </c>
      <c r="B16" s="28"/>
      <c r="C16" s="21"/>
      <c r="D16" s="86">
        <f>SUM(D11:D14)</f>
        <v>1015853077</v>
      </c>
      <c r="E16" s="78"/>
      <c r="F16" s="86">
        <f>SUM(F11:F14)</f>
        <v>1741741194</v>
      </c>
      <c r="G16" s="78"/>
      <c r="H16" s="86">
        <f>SUM(H11:H14)</f>
        <v>1009902393</v>
      </c>
      <c r="I16" s="78"/>
      <c r="J16" s="86">
        <f>SUM(J11:J14)</f>
        <v>1164693326</v>
      </c>
    </row>
    <row r="17" spans="2:10" s="15" customFormat="1" ht="12" customHeight="1">
      <c r="B17" s="28"/>
      <c r="C17" s="21"/>
      <c r="D17" s="85"/>
      <c r="E17" s="78"/>
      <c r="F17" s="85"/>
      <c r="G17" s="78"/>
      <c r="H17" s="85"/>
      <c r="I17" s="78"/>
      <c r="J17" s="85"/>
    </row>
    <row r="18" spans="1:10" s="15" customFormat="1" ht="13.5" customHeight="1">
      <c r="A18" s="11" t="s">
        <v>17</v>
      </c>
      <c r="B18" s="20"/>
      <c r="C18" s="21"/>
      <c r="D18" s="78"/>
      <c r="E18" s="78"/>
      <c r="F18" s="78"/>
      <c r="G18" s="78"/>
      <c r="H18" s="78"/>
      <c r="I18" s="78"/>
      <c r="J18" s="78"/>
    </row>
    <row r="19" spans="1:10" s="15" customFormat="1" ht="13.5" customHeight="1">
      <c r="A19" s="15" t="s">
        <v>174</v>
      </c>
      <c r="B19" s="20"/>
      <c r="C19" s="21"/>
      <c r="D19" s="78">
        <v>453211847</v>
      </c>
      <c r="E19" s="78"/>
      <c r="F19" s="78">
        <v>234298206</v>
      </c>
      <c r="G19" s="78"/>
      <c r="H19" s="82">
        <v>88978551</v>
      </c>
      <c r="I19" s="78"/>
      <c r="J19" s="82">
        <v>2033235</v>
      </c>
    </row>
    <row r="20" spans="1:10" s="15" customFormat="1" ht="13.5" customHeight="1">
      <c r="A20" s="15" t="s">
        <v>175</v>
      </c>
      <c r="B20" s="20"/>
      <c r="C20" s="21"/>
      <c r="D20" s="78">
        <v>347140763</v>
      </c>
      <c r="E20" s="78"/>
      <c r="F20" s="78">
        <v>-3998370</v>
      </c>
      <c r="G20" s="78"/>
      <c r="H20" s="78">
        <v>347763737</v>
      </c>
      <c r="I20" s="87"/>
      <c r="J20" s="78">
        <v>3618789</v>
      </c>
    </row>
    <row r="21" spans="1:10" s="15" customFormat="1" ht="13.5" customHeight="1">
      <c r="A21" s="15" t="s">
        <v>138</v>
      </c>
      <c r="B21" s="20">
        <v>25</v>
      </c>
      <c r="C21" s="21"/>
      <c r="D21" s="78">
        <v>-390015</v>
      </c>
      <c r="E21" s="87"/>
      <c r="F21" s="78">
        <v>-1200047</v>
      </c>
      <c r="G21" s="78"/>
      <c r="H21" s="78">
        <v>-1285000000</v>
      </c>
      <c r="I21" s="78"/>
      <c r="J21" s="78">
        <v>-200000000</v>
      </c>
    </row>
    <row r="22" spans="1:10" s="15" customFormat="1" ht="13.5" customHeight="1">
      <c r="A22" s="15" t="s">
        <v>62</v>
      </c>
      <c r="B22" s="20"/>
      <c r="C22" s="21"/>
      <c r="D22" s="78">
        <v>-4149697695</v>
      </c>
      <c r="E22" s="78"/>
      <c r="F22" s="78">
        <v>-5104029079</v>
      </c>
      <c r="G22" s="78"/>
      <c r="H22" s="78">
        <v>-9641480</v>
      </c>
      <c r="I22" s="78"/>
      <c r="J22" s="78">
        <v>-82922432</v>
      </c>
    </row>
    <row r="23" spans="1:10" s="15" customFormat="1" ht="13.5" customHeight="1">
      <c r="A23" s="15" t="s">
        <v>48</v>
      </c>
      <c r="B23" s="20"/>
      <c r="C23" s="21"/>
      <c r="D23" s="78">
        <v>-232964818</v>
      </c>
      <c r="E23" s="78"/>
      <c r="F23" s="78">
        <v>-149747307</v>
      </c>
      <c r="G23" s="87"/>
      <c r="H23" s="78">
        <v>-1082276</v>
      </c>
      <c r="I23" s="87"/>
      <c r="J23" s="78">
        <v>-1212626</v>
      </c>
    </row>
    <row r="24" spans="1:10" s="15" customFormat="1" ht="13.5" customHeight="1">
      <c r="A24" s="15" t="s">
        <v>141</v>
      </c>
      <c r="B24" s="20">
        <v>13</v>
      </c>
      <c r="C24" s="21"/>
      <c r="D24" s="87" t="s">
        <v>38</v>
      </c>
      <c r="E24" s="87"/>
      <c r="F24" s="78">
        <v>-27000000</v>
      </c>
      <c r="G24" s="78"/>
      <c r="H24" s="87" t="s">
        <v>38</v>
      </c>
      <c r="I24" s="78"/>
      <c r="J24" s="87" t="s">
        <v>38</v>
      </c>
    </row>
    <row r="25" spans="1:10" s="15" customFormat="1" ht="13.5" customHeight="1">
      <c r="A25" s="15" t="s">
        <v>185</v>
      </c>
      <c r="B25" s="20">
        <v>25</v>
      </c>
      <c r="C25" s="21"/>
      <c r="D25" s="87" t="s">
        <v>38</v>
      </c>
      <c r="E25" s="87"/>
      <c r="F25" s="87" t="s">
        <v>38</v>
      </c>
      <c r="G25" s="78"/>
      <c r="H25" s="82">
        <v>4660000000</v>
      </c>
      <c r="I25" s="78"/>
      <c r="J25" s="87" t="s">
        <v>38</v>
      </c>
    </row>
    <row r="26" spans="1:10" s="15" customFormat="1" ht="13.5" customHeight="1">
      <c r="A26" s="15" t="s">
        <v>139</v>
      </c>
      <c r="B26" s="20">
        <v>13</v>
      </c>
      <c r="C26" s="21"/>
      <c r="D26" s="87" t="s">
        <v>38</v>
      </c>
      <c r="E26" s="82"/>
      <c r="F26" s="82">
        <v>6577931</v>
      </c>
      <c r="G26" s="82"/>
      <c r="H26" s="87" t="s">
        <v>38</v>
      </c>
      <c r="I26" s="82"/>
      <c r="J26" s="87" t="s">
        <v>38</v>
      </c>
    </row>
    <row r="27" spans="1:10" s="15" customFormat="1" ht="13.5" customHeight="1">
      <c r="A27" s="15" t="s">
        <v>67</v>
      </c>
      <c r="B27" s="20"/>
      <c r="C27" s="21"/>
      <c r="D27" s="78"/>
      <c r="E27" s="78"/>
      <c r="F27" s="78"/>
      <c r="G27" s="78"/>
      <c r="H27" s="87"/>
      <c r="I27" s="78"/>
      <c r="J27" s="87"/>
    </row>
    <row r="28" spans="1:10" s="15" customFormat="1" ht="13.5" customHeight="1">
      <c r="A28" s="15" t="s">
        <v>64</v>
      </c>
      <c r="B28" s="20"/>
      <c r="C28" s="21"/>
      <c r="D28" s="78">
        <v>45990954</v>
      </c>
      <c r="E28" s="78"/>
      <c r="F28" s="78">
        <v>57016916</v>
      </c>
      <c r="G28" s="78"/>
      <c r="H28" s="78">
        <v>97166</v>
      </c>
      <c r="I28" s="78"/>
      <c r="J28" s="78">
        <v>649544</v>
      </c>
    </row>
    <row r="29" spans="1:10" s="15" customFormat="1" ht="13.5" customHeight="1">
      <c r="A29" s="15" t="s">
        <v>60</v>
      </c>
      <c r="B29" s="20">
        <v>25</v>
      </c>
      <c r="C29" s="21"/>
      <c r="D29" s="86">
        <v>55800754</v>
      </c>
      <c r="E29" s="88"/>
      <c r="F29" s="89" t="s">
        <v>38</v>
      </c>
      <c r="G29" s="88"/>
      <c r="H29" s="90">
        <v>55800754</v>
      </c>
      <c r="I29" s="88"/>
      <c r="J29" s="89" t="s">
        <v>38</v>
      </c>
    </row>
    <row r="30" spans="2:10" s="15" customFormat="1" ht="12" customHeight="1">
      <c r="B30" s="20"/>
      <c r="C30" s="21"/>
      <c r="D30" s="91"/>
      <c r="E30" s="88"/>
      <c r="F30" s="91"/>
      <c r="G30" s="88"/>
      <c r="H30" s="91"/>
      <c r="I30" s="88"/>
      <c r="J30" s="91"/>
    </row>
    <row r="31" spans="1:10" s="15" customFormat="1" ht="13.5" customHeight="1">
      <c r="A31" s="15" t="s">
        <v>158</v>
      </c>
      <c r="B31" s="20"/>
      <c r="C31" s="21"/>
      <c r="D31" s="86">
        <f>SUM(D19:D29)</f>
        <v>-3480908210</v>
      </c>
      <c r="E31" s="88"/>
      <c r="F31" s="86">
        <f>SUM(F19:F29)</f>
        <v>-4988081750</v>
      </c>
      <c r="G31" s="88"/>
      <c r="H31" s="86">
        <f>SUM(H18:H29)</f>
        <v>3856916452</v>
      </c>
      <c r="I31" s="88"/>
      <c r="J31" s="86">
        <f>SUM(J18:J29)</f>
        <v>-277833490</v>
      </c>
    </row>
    <row r="32" spans="2:10" s="15" customFormat="1" ht="12" customHeight="1">
      <c r="B32" s="20"/>
      <c r="C32" s="21"/>
      <c r="D32" s="85"/>
      <c r="E32" s="88"/>
      <c r="F32" s="85"/>
      <c r="G32" s="88"/>
      <c r="H32" s="85"/>
      <c r="I32" s="88"/>
      <c r="J32" s="85"/>
    </row>
    <row r="33" spans="1:10" s="15" customFormat="1" ht="13.5" customHeight="1">
      <c r="A33" s="11" t="s">
        <v>18</v>
      </c>
      <c r="B33" s="20"/>
      <c r="C33" s="21"/>
      <c r="D33" s="78"/>
      <c r="E33" s="88"/>
      <c r="F33" s="78"/>
      <c r="G33" s="88"/>
      <c r="H33" s="78"/>
      <c r="I33" s="88"/>
      <c r="J33" s="78"/>
    </row>
    <row r="34" spans="1:10" s="33" customFormat="1" ht="13.5" customHeight="1">
      <c r="A34" s="33" t="s">
        <v>155</v>
      </c>
      <c r="B34" s="28">
        <v>21</v>
      </c>
      <c r="C34" s="24"/>
      <c r="D34" s="92">
        <v>13810965</v>
      </c>
      <c r="E34" s="88"/>
      <c r="F34" s="91" t="s">
        <v>38</v>
      </c>
      <c r="G34" s="88"/>
      <c r="H34" s="92">
        <v>13810965</v>
      </c>
      <c r="I34" s="88"/>
      <c r="J34" s="87" t="s">
        <v>38</v>
      </c>
    </row>
    <row r="35" spans="1:10" s="33" customFormat="1" ht="13.5" customHeight="1">
      <c r="A35" s="33" t="s">
        <v>163</v>
      </c>
      <c r="B35" s="28">
        <v>25</v>
      </c>
      <c r="C35" s="24"/>
      <c r="D35" s="91" t="s">
        <v>38</v>
      </c>
      <c r="E35" s="91"/>
      <c r="F35" s="91" t="s">
        <v>38</v>
      </c>
      <c r="G35" s="88"/>
      <c r="H35" s="88">
        <v>100000000</v>
      </c>
      <c r="I35" s="88"/>
      <c r="J35" s="88">
        <v>100000000</v>
      </c>
    </row>
    <row r="36" spans="1:10" s="15" customFormat="1" ht="13.5" customHeight="1">
      <c r="A36" s="15" t="s">
        <v>59</v>
      </c>
      <c r="B36" s="20"/>
      <c r="C36" s="21"/>
      <c r="D36" s="78">
        <v>8358984661</v>
      </c>
      <c r="E36" s="88"/>
      <c r="F36" s="78">
        <v>28046111</v>
      </c>
      <c r="G36" s="88"/>
      <c r="H36" s="82">
        <v>851606518</v>
      </c>
      <c r="I36" s="91"/>
      <c r="J36" s="87" t="s">
        <v>38</v>
      </c>
    </row>
    <row r="37" spans="1:10" s="15" customFormat="1" ht="13.5" customHeight="1">
      <c r="A37" s="15" t="s">
        <v>66</v>
      </c>
      <c r="C37" s="21"/>
      <c r="D37" s="78"/>
      <c r="E37" s="88"/>
      <c r="F37" s="78"/>
      <c r="G37" s="82"/>
      <c r="H37" s="87"/>
      <c r="I37" s="82"/>
      <c r="J37" s="87"/>
    </row>
    <row r="38" spans="1:10" s="15" customFormat="1" ht="13.5" customHeight="1">
      <c r="A38" s="15" t="s">
        <v>65</v>
      </c>
      <c r="B38" s="20">
        <v>18</v>
      </c>
      <c r="C38" s="21"/>
      <c r="D38" s="78">
        <v>2118618469</v>
      </c>
      <c r="E38" s="88"/>
      <c r="F38" s="78">
        <v>3088500000</v>
      </c>
      <c r="G38" s="88"/>
      <c r="H38" s="87" t="s">
        <v>38</v>
      </c>
      <c r="I38" s="88"/>
      <c r="J38" s="87" t="s">
        <v>38</v>
      </c>
    </row>
    <row r="39" spans="1:10" s="15" customFormat="1" ht="13.5" customHeight="1">
      <c r="A39" s="15" t="s">
        <v>156</v>
      </c>
      <c r="B39" s="20">
        <v>25</v>
      </c>
      <c r="C39" s="21"/>
      <c r="D39" s="87" t="s">
        <v>38</v>
      </c>
      <c r="E39" s="88"/>
      <c r="F39" s="87" t="s">
        <v>38</v>
      </c>
      <c r="G39" s="88"/>
      <c r="H39" s="82">
        <v>-100000000</v>
      </c>
      <c r="I39" s="88"/>
      <c r="J39" s="87" t="s">
        <v>38</v>
      </c>
    </row>
    <row r="40" spans="1:10" s="15" customFormat="1" ht="13.5" customHeight="1">
      <c r="A40" s="15" t="s">
        <v>179</v>
      </c>
      <c r="B40" s="20"/>
      <c r="C40" s="21"/>
      <c r="D40" s="78">
        <v>-4250756631</v>
      </c>
      <c r="E40" s="88"/>
      <c r="F40" s="78">
        <v>-50000000</v>
      </c>
      <c r="G40" s="88"/>
      <c r="H40" s="82">
        <v>-2900000000</v>
      </c>
      <c r="I40" s="88"/>
      <c r="J40" s="87" t="s">
        <v>38</v>
      </c>
    </row>
    <row r="41" spans="1:10" s="15" customFormat="1" ht="13.5" customHeight="1">
      <c r="A41" s="15" t="s">
        <v>180</v>
      </c>
      <c r="B41" s="20"/>
      <c r="C41" s="21"/>
      <c r="D41" s="86">
        <v>-5245793465</v>
      </c>
      <c r="E41" s="88"/>
      <c r="F41" s="86">
        <v>-1922095577</v>
      </c>
      <c r="G41" s="88"/>
      <c r="H41" s="86">
        <v>-2778000446</v>
      </c>
      <c r="I41" s="88"/>
      <c r="J41" s="86">
        <v>-1000000000</v>
      </c>
    </row>
    <row r="42" spans="2:10" s="15" customFormat="1" ht="12" customHeight="1">
      <c r="B42" s="20"/>
      <c r="C42" s="21"/>
      <c r="D42" s="88"/>
      <c r="E42" s="88"/>
      <c r="F42" s="88"/>
      <c r="G42" s="88"/>
      <c r="H42" s="88"/>
      <c r="I42" s="88"/>
      <c r="J42" s="88"/>
    </row>
    <row r="43" spans="1:10" s="15" customFormat="1" ht="13.5" customHeight="1">
      <c r="A43" s="42" t="s">
        <v>118</v>
      </c>
      <c r="B43" s="20"/>
      <c r="C43" s="21"/>
      <c r="D43" s="86">
        <f>SUM(D34:D41)</f>
        <v>994863999</v>
      </c>
      <c r="E43" s="88"/>
      <c r="F43" s="86">
        <f>SUM(F34:F41)</f>
        <v>1144450534</v>
      </c>
      <c r="G43" s="88"/>
      <c r="H43" s="86">
        <f>SUM(H34:H41)</f>
        <v>-4812582963</v>
      </c>
      <c r="I43" s="88"/>
      <c r="J43" s="86">
        <f>SUM(J34:J41)</f>
        <v>-900000000</v>
      </c>
    </row>
    <row r="44" spans="1:10" s="15" customFormat="1" ht="12" customHeight="1">
      <c r="A44" s="42"/>
      <c r="B44" s="20"/>
      <c r="C44" s="21"/>
      <c r="D44" s="88"/>
      <c r="E44" s="88"/>
      <c r="F44" s="88"/>
      <c r="G44" s="88"/>
      <c r="H44" s="88"/>
      <c r="I44" s="88"/>
      <c r="J44" s="88"/>
    </row>
    <row r="45" spans="1:10" s="15" customFormat="1" ht="13.5" customHeight="1">
      <c r="A45" s="11" t="s">
        <v>142</v>
      </c>
      <c r="B45" s="20"/>
      <c r="C45" s="21"/>
      <c r="D45" s="78">
        <f>D16+D31+D43</f>
        <v>-1470191134</v>
      </c>
      <c r="E45" s="78"/>
      <c r="F45" s="78">
        <f>F16+F31+F43</f>
        <v>-2101890022</v>
      </c>
      <c r="G45" s="78"/>
      <c r="H45" s="78">
        <f>H16+H31+H43</f>
        <v>54235882</v>
      </c>
      <c r="I45" s="78"/>
      <c r="J45" s="78">
        <f>J16+J31+J43</f>
        <v>-13140164</v>
      </c>
    </row>
    <row r="46" spans="1:10" s="15" customFormat="1" ht="13.5" customHeight="1">
      <c r="A46" s="15" t="s">
        <v>46</v>
      </c>
      <c r="B46" s="20"/>
      <c r="C46" s="21" t="s">
        <v>69</v>
      </c>
      <c r="D46" s="88">
        <v>6103166789</v>
      </c>
      <c r="E46" s="88"/>
      <c r="F46" s="88">
        <v>11447692301</v>
      </c>
      <c r="G46" s="88"/>
      <c r="H46" s="88">
        <v>52629156</v>
      </c>
      <c r="I46" s="88"/>
      <c r="J46" s="88">
        <v>350089259</v>
      </c>
    </row>
    <row r="47" spans="1:10" s="15" customFormat="1" ht="13.5" customHeight="1">
      <c r="A47" s="15" t="s">
        <v>68</v>
      </c>
      <c r="B47" s="20"/>
      <c r="C47" s="21"/>
      <c r="D47" s="86">
        <v>1078830</v>
      </c>
      <c r="E47" s="78"/>
      <c r="F47" s="86">
        <v>-1170787</v>
      </c>
      <c r="G47" s="87"/>
      <c r="H47" s="89" t="s">
        <v>38</v>
      </c>
      <c r="I47" s="87"/>
      <c r="J47" s="89" t="s">
        <v>38</v>
      </c>
    </row>
    <row r="48" spans="2:10" s="15" customFormat="1" ht="12" customHeight="1">
      <c r="B48" s="20"/>
      <c r="C48" s="21"/>
      <c r="D48" s="88"/>
      <c r="E48" s="78"/>
      <c r="F48" s="88"/>
      <c r="G48" s="87"/>
      <c r="H48" s="91"/>
      <c r="I48" s="87"/>
      <c r="J48" s="91"/>
    </row>
    <row r="49" spans="1:10" s="15" customFormat="1" ht="13.5" customHeight="1" thickBot="1">
      <c r="A49" s="15" t="s">
        <v>47</v>
      </c>
      <c r="B49" s="20"/>
      <c r="C49" s="21"/>
      <c r="D49" s="93">
        <f>SUM(D45:D47)</f>
        <v>4634054485</v>
      </c>
      <c r="E49" s="88"/>
      <c r="F49" s="93">
        <f>SUM(F45:F47)</f>
        <v>9344631492</v>
      </c>
      <c r="G49" s="88"/>
      <c r="H49" s="93">
        <f>SUM(H45:H47)</f>
        <v>106865038</v>
      </c>
      <c r="I49" s="88"/>
      <c r="J49" s="93">
        <f>SUM(J45:J47)</f>
        <v>336949095</v>
      </c>
    </row>
    <row r="50" spans="2:10" s="15" customFormat="1" ht="13.5" customHeight="1" thickTop="1">
      <c r="B50" s="20"/>
      <c r="C50" s="21"/>
      <c r="D50" s="125">
        <f>+D49-'Eng 3-4'!D17</f>
        <v>0</v>
      </c>
      <c r="E50" s="88"/>
      <c r="F50" s="88"/>
      <c r="G50" s="88"/>
      <c r="H50" s="125">
        <f>+'Eng 3-4'!H17-H49</f>
        <v>0</v>
      </c>
      <c r="I50" s="88"/>
      <c r="J50" s="88"/>
    </row>
    <row r="51" spans="1:10" s="15" customFormat="1" ht="13.5" customHeight="1">
      <c r="A51" s="11" t="s">
        <v>82</v>
      </c>
      <c r="B51" s="20"/>
      <c r="C51" s="21"/>
      <c r="D51" s="78"/>
      <c r="E51" s="78"/>
      <c r="F51" s="78"/>
      <c r="G51" s="78"/>
      <c r="H51" s="78"/>
      <c r="I51" s="78"/>
      <c r="J51" s="78"/>
    </row>
    <row r="52" spans="1:10" s="15" customFormat="1" ht="13.5" customHeight="1">
      <c r="A52" s="11"/>
      <c r="B52" s="20"/>
      <c r="C52" s="21"/>
      <c r="D52" s="78"/>
      <c r="E52" s="78"/>
      <c r="F52" s="78"/>
      <c r="G52" s="78"/>
      <c r="H52" s="78"/>
      <c r="I52" s="78"/>
      <c r="J52" s="78"/>
    </row>
    <row r="53" spans="1:10" s="15" customFormat="1" ht="13.5" customHeight="1">
      <c r="A53" s="15" t="s">
        <v>77</v>
      </c>
      <c r="B53" s="43"/>
      <c r="C53" s="43"/>
      <c r="D53" s="94"/>
      <c r="E53" s="94"/>
      <c r="F53" s="94"/>
      <c r="G53" s="94"/>
      <c r="H53" s="94"/>
      <c r="I53" s="94"/>
      <c r="J53" s="94"/>
    </row>
    <row r="54" spans="1:10" ht="13.5" customHeight="1">
      <c r="A54" s="137" t="s">
        <v>176</v>
      </c>
      <c r="B54" s="137"/>
      <c r="C54" s="137"/>
      <c r="D54" s="137"/>
      <c r="E54" s="137"/>
      <c r="F54" s="137"/>
      <c r="G54" s="137"/>
      <c r="H54" s="137"/>
      <c r="I54" s="137"/>
      <c r="J54" s="137"/>
    </row>
    <row r="55" ht="13.5" customHeight="1">
      <c r="A55" s="15" t="s">
        <v>178</v>
      </c>
    </row>
    <row r="56" ht="13.5" customHeight="1" hidden="1">
      <c r="A56" s="15"/>
    </row>
    <row r="57" ht="13.5" customHeight="1">
      <c r="A57" s="15" t="s">
        <v>177</v>
      </c>
    </row>
    <row r="58" ht="21" customHeight="1">
      <c r="A58" s="15"/>
    </row>
    <row r="59" ht="15" customHeight="1" hidden="1">
      <c r="A59" s="31"/>
    </row>
    <row r="60" ht="15" customHeight="1" hidden="1">
      <c r="A60" s="15"/>
    </row>
    <row r="61" spans="1:10" ht="21.75" customHeight="1">
      <c r="A61" s="32" t="str">
        <f>'Eng 6'!A37:N37</f>
        <v>The accompanying notes on pages 8 to 31 are an integral part of these financial information.</v>
      </c>
      <c r="B61" s="45"/>
      <c r="C61" s="45"/>
      <c r="D61" s="90"/>
      <c r="E61" s="90"/>
      <c r="F61" s="90"/>
      <c r="G61" s="90"/>
      <c r="H61" s="90"/>
      <c r="I61" s="90"/>
      <c r="J61" s="90"/>
    </row>
    <row r="62" ht="15" customHeight="1">
      <c r="J62" s="78">
        <v>7</v>
      </c>
    </row>
    <row r="66" spans="4:6" ht="15" customHeight="1">
      <c r="D66" s="95"/>
      <c r="F66" s="95"/>
    </row>
    <row r="67" spans="1:8" ht="15" customHeight="1">
      <c r="A67" s="23"/>
      <c r="D67" s="95"/>
      <c r="F67" s="95"/>
      <c r="H67" s="95"/>
    </row>
    <row r="68" spans="1:8" ht="15" customHeight="1">
      <c r="A68" s="23"/>
      <c r="D68" s="95"/>
      <c r="F68" s="95"/>
      <c r="H68" s="95"/>
    </row>
    <row r="69" spans="1:6" ht="15" customHeight="1">
      <c r="A69" s="23"/>
      <c r="D69" s="95"/>
      <c r="F69" s="95"/>
    </row>
    <row r="70" spans="1:6" ht="15" customHeight="1">
      <c r="A70" s="23"/>
      <c r="F70" s="95"/>
    </row>
    <row r="76" ht="15" customHeight="1">
      <c r="H76" s="95"/>
    </row>
    <row r="77" ht="15" customHeight="1">
      <c r="H77" s="95"/>
    </row>
    <row r="78" ht="15" customHeight="1">
      <c r="H78" s="95"/>
    </row>
    <row r="79" ht="15" customHeight="1">
      <c r="H79" s="95"/>
    </row>
    <row r="82" ht="15" customHeight="1">
      <c r="H82" s="95"/>
    </row>
    <row r="83" ht="15" customHeight="1">
      <c r="H83" s="95"/>
    </row>
    <row r="84" ht="15" customHeight="1">
      <c r="H84" s="95"/>
    </row>
  </sheetData>
  <sheetProtection/>
  <mergeCells count="3">
    <mergeCell ref="D6:F6"/>
    <mergeCell ref="H6:J6"/>
    <mergeCell ref="A54:J54"/>
  </mergeCells>
  <printOptions/>
  <pageMargins left="0.8" right="0.5" top="0.5" bottom="0.4" header="0.49" footer="0.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Krisana Yumthieng</cp:lastModifiedBy>
  <cp:lastPrinted>2013-05-13T06:52:23Z</cp:lastPrinted>
  <dcterms:created xsi:type="dcterms:W3CDTF">2001-10-30T06:26:29Z</dcterms:created>
  <dcterms:modified xsi:type="dcterms:W3CDTF">2013-05-13T09:26:35Z</dcterms:modified>
  <cp:category/>
  <cp:version/>
  <cp:contentType/>
  <cp:contentStatus/>
</cp:coreProperties>
</file>