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35" yWindow="65461" windowWidth="10395" windowHeight="9705" activeTab="3"/>
  </bookViews>
  <sheets>
    <sheet name="Eng 2-4" sheetId="1" r:id="rId1"/>
    <sheet name="Eng 5" sheetId="2" r:id="rId2"/>
    <sheet name="Eng 6" sheetId="3" r:id="rId3"/>
    <sheet name="Eng 7" sheetId="4" r:id="rId4"/>
    <sheet name="Sheet1" sheetId="5" r:id="rId5"/>
  </sheets>
  <definedNames>
    <definedName name="_xlnm.Print_Area" localSheetId="0">'Eng 2-4'!$A$1:$J$191</definedName>
    <definedName name="_xlnm.Print_Area" localSheetId="1">'Eng 5'!$A$1:$V$52</definedName>
    <definedName name="_xlnm.Print_Area" localSheetId="2">'Eng 6'!$A$1:$O$45</definedName>
    <definedName name="_xlnm.Print_Area" localSheetId="3">'Eng 7'!$A$1:$J$65</definedName>
  </definedNames>
  <calcPr fullCalcOnLoad="1"/>
</workbook>
</file>

<file path=xl/sharedStrings.xml><?xml version="1.0" encoding="utf-8"?>
<sst xmlns="http://schemas.openxmlformats.org/spreadsheetml/2006/main" count="289" uniqueCount="202">
  <si>
    <t>Consolidated</t>
  </si>
  <si>
    <t>Company</t>
  </si>
  <si>
    <t>Notes</t>
  </si>
  <si>
    <t>Cash and cash equivalents</t>
  </si>
  <si>
    <t>Restricted cash</t>
  </si>
  <si>
    <t>Short-term investments</t>
  </si>
  <si>
    <t>Inventories, net</t>
  </si>
  <si>
    <t>Other current assets</t>
  </si>
  <si>
    <t>Other current liabilities</t>
  </si>
  <si>
    <t>Other non-current liabilities</t>
  </si>
  <si>
    <t>Share capital</t>
  </si>
  <si>
    <t>Deficit</t>
  </si>
  <si>
    <t>Revenues</t>
  </si>
  <si>
    <t>Revenues from product sales</t>
  </si>
  <si>
    <t>Total revenues</t>
  </si>
  <si>
    <t>Cost of sales</t>
  </si>
  <si>
    <t>Cash flows from operating activities</t>
  </si>
  <si>
    <t>Cash flows from investing activities</t>
  </si>
  <si>
    <t>Cash flows from financing activities</t>
  </si>
  <si>
    <t>31 December</t>
  </si>
  <si>
    <t>Assets</t>
  </si>
  <si>
    <t>Current assets</t>
  </si>
  <si>
    <t>Non-current assets</t>
  </si>
  <si>
    <t>Total assets</t>
  </si>
  <si>
    <t>Current liabilities</t>
  </si>
  <si>
    <t>Non-current liabilities</t>
  </si>
  <si>
    <t>Total liabilities</t>
  </si>
  <si>
    <t>Total shareholders’ equity</t>
  </si>
  <si>
    <t xml:space="preserve">  Authorised share capital </t>
  </si>
  <si>
    <t>Costs</t>
  </si>
  <si>
    <t>Total costs</t>
  </si>
  <si>
    <t>Gross profit</t>
  </si>
  <si>
    <t>Total</t>
  </si>
  <si>
    <t>Long-term borrowings</t>
  </si>
  <si>
    <t xml:space="preserve">   Appropriated legal reserve</t>
  </si>
  <si>
    <t>Property, plant and equipment, net</t>
  </si>
  <si>
    <t>Premium on share capital</t>
  </si>
  <si>
    <t>Discount on share capital</t>
  </si>
  <si>
    <t xml:space="preserve">       Common shares</t>
  </si>
  <si>
    <t>Repayments on borrowings</t>
  </si>
  <si>
    <t xml:space="preserve">  Issued and fully paid-up share capital</t>
  </si>
  <si>
    <t>Baht</t>
  </si>
  <si>
    <t xml:space="preserve">Baht </t>
  </si>
  <si>
    <t>-</t>
  </si>
  <si>
    <t>Issued and fully paid-up</t>
  </si>
  <si>
    <t>Preferred</t>
  </si>
  <si>
    <t>shares</t>
  </si>
  <si>
    <t>Common</t>
  </si>
  <si>
    <t>Premium</t>
  </si>
  <si>
    <t>on shares</t>
  </si>
  <si>
    <t>Discount</t>
  </si>
  <si>
    <t>Legal</t>
  </si>
  <si>
    <t>reserve</t>
  </si>
  <si>
    <t>Opening balance</t>
  </si>
  <si>
    <t>Closing balance</t>
  </si>
  <si>
    <t>Acquisition of intangible assets</t>
  </si>
  <si>
    <t>Income tax deducted at source</t>
  </si>
  <si>
    <t>Claimable value added tax</t>
  </si>
  <si>
    <t>Short-term borrowings</t>
  </si>
  <si>
    <t>True Corporation Public Company Limited</t>
  </si>
  <si>
    <t>Retained earnings (deficit)</t>
  </si>
  <si>
    <t>Cost of providing services</t>
  </si>
  <si>
    <t>Statements of Changes in Shareholders’ Equity</t>
  </si>
  <si>
    <t xml:space="preserve">Statements of Cash Flows </t>
  </si>
  <si>
    <t>Issue of common shares</t>
  </si>
  <si>
    <t>Current portion of long-term borrowings</t>
  </si>
  <si>
    <t>Total liabilities and shareholders’ equity</t>
  </si>
  <si>
    <t>Shareholders’ equity</t>
  </si>
  <si>
    <t>Liabilities and shareholders’ equity</t>
  </si>
  <si>
    <t>Proceeds from short-term borrowings</t>
  </si>
  <si>
    <t>Dividends received</t>
  </si>
  <si>
    <t>Repayments on short-term borrowings</t>
  </si>
  <si>
    <t>Deferred income tax assets</t>
  </si>
  <si>
    <t>Acquisition of property, plant and equipment</t>
  </si>
  <si>
    <t>Loans made to subsidiaries and joint venture</t>
  </si>
  <si>
    <t>Revenues from telephone and other services</t>
  </si>
  <si>
    <t xml:space="preserve">   equipment and intangible assets</t>
  </si>
  <si>
    <t xml:space="preserve">   for debt issuance cost</t>
  </si>
  <si>
    <t>Proceeds from borrowings, net of cash paid</t>
  </si>
  <si>
    <t>Proceeds from disposals of property, plant and</t>
  </si>
  <si>
    <t>Effects of exchange rate changes</t>
  </si>
  <si>
    <t xml:space="preserve"> </t>
  </si>
  <si>
    <t>Total current assets</t>
  </si>
  <si>
    <t>Total non-current assets</t>
  </si>
  <si>
    <t>Total current liabilities</t>
  </si>
  <si>
    <t>Total non-current liabilities</t>
  </si>
  <si>
    <t>Other non-current assets</t>
  </si>
  <si>
    <t>Share</t>
  </si>
  <si>
    <t>surplus</t>
  </si>
  <si>
    <t>The significant non-cash transactions are as follows:</t>
  </si>
  <si>
    <t>Income tax payable</t>
  </si>
  <si>
    <t>Goodwill, net</t>
  </si>
  <si>
    <t>- Basic</t>
  </si>
  <si>
    <t>- Diluted</t>
  </si>
  <si>
    <t>Non-cash transactions</t>
  </si>
  <si>
    <t>Share of results in associates</t>
  </si>
  <si>
    <t>Attributable to shareholders of the Company</t>
  </si>
  <si>
    <t>Liabilities under agreements for operation</t>
  </si>
  <si>
    <t>Addition investment in subsidiary</t>
  </si>
  <si>
    <t>Selling expenses</t>
  </si>
  <si>
    <t>2010</t>
  </si>
  <si>
    <t>Opening balance as at 1 January 2010</t>
  </si>
  <si>
    <t>Closing balance as at 31 December 2010</t>
  </si>
  <si>
    <t>Proceeds from liquidation of investment in subsidiary</t>
  </si>
  <si>
    <t>Long-term trade accounts payable</t>
  </si>
  <si>
    <t>Finance costs, net</t>
  </si>
  <si>
    <t>Net cash (used in) received from investing activities</t>
  </si>
  <si>
    <t>Addition subscribe in subsidiary</t>
  </si>
  <si>
    <t>Investment in subsidiaries, net</t>
  </si>
  <si>
    <t>Investment in associates, net</t>
  </si>
  <si>
    <t>Investment in other companies, net</t>
  </si>
  <si>
    <t>Investment property, net</t>
  </si>
  <si>
    <t>Addition investment in subsidiary by purchasing</t>
  </si>
  <si>
    <t xml:space="preserve">   cash and cash equivalents</t>
  </si>
  <si>
    <t>(Restated)</t>
  </si>
  <si>
    <t>As at 31 December 2011 and 2010</t>
  </si>
  <si>
    <t>2011</t>
  </si>
  <si>
    <t>For the years ended 31 December 2011 and 2010</t>
  </si>
  <si>
    <t>Short-term loans to related parties</t>
  </si>
  <si>
    <t>Employee benefits obligations</t>
  </si>
  <si>
    <t xml:space="preserve">          shares of par Baht 10 each</t>
  </si>
  <si>
    <t xml:space="preserve">       Common shares, 14,503,179,151 shares</t>
  </si>
  <si>
    <t xml:space="preserve">          of paid-up Baht 10 each</t>
  </si>
  <si>
    <t xml:space="preserve">       Common shares, 7,775,742,403 shares</t>
  </si>
  <si>
    <t>Other components of equity</t>
  </si>
  <si>
    <t>Non-controlling interests</t>
  </si>
  <si>
    <t>Equity attributable to owners of the parent</t>
  </si>
  <si>
    <t>Opening balance as at 1 January 2011</t>
  </si>
  <si>
    <t>Closing balance as at 31 December 2011</t>
  </si>
  <si>
    <t>Retrospective adjustment from changes in</t>
  </si>
  <si>
    <t>As restated</t>
  </si>
  <si>
    <t>Translating</t>
  </si>
  <si>
    <t>financial</t>
  </si>
  <si>
    <t>statement</t>
  </si>
  <si>
    <t>owners of</t>
  </si>
  <si>
    <t>the parent</t>
  </si>
  <si>
    <t>Non-</t>
  </si>
  <si>
    <t>Controlling</t>
  </si>
  <si>
    <t>interest</t>
  </si>
  <si>
    <t>As previously reported</t>
  </si>
  <si>
    <t>Dilution in non-controlling interest</t>
  </si>
  <si>
    <t>Dividend paid to non-controlling interest</t>
  </si>
  <si>
    <t>Other expenses</t>
  </si>
  <si>
    <t>Profit (loss) for the year</t>
  </si>
  <si>
    <t>Exchange differences on translating</t>
  </si>
  <si>
    <t xml:space="preserve">   financial statements</t>
  </si>
  <si>
    <t>Total comprehensive income for the year</t>
  </si>
  <si>
    <t>Profit (loss) for the year attributable to:</t>
  </si>
  <si>
    <t>Owners of the parent</t>
  </si>
  <si>
    <t>Total comprehensive income (expense) for the year</t>
  </si>
  <si>
    <t xml:space="preserve">   attributable to:</t>
  </si>
  <si>
    <t xml:space="preserve">   attributable to owner of the parent</t>
  </si>
  <si>
    <t>- The acquisition of property, plant and equipment using finance leases and accounts payable for the year ended 31 December 2011 amounting to</t>
  </si>
  <si>
    <t>Issue of common shares (Note 33)</t>
  </si>
  <si>
    <t>Acquisition of subsidiaries (Note 41)</t>
  </si>
  <si>
    <t>Conversion of shares (Note 33)</t>
  </si>
  <si>
    <t>Statements of Financial Position</t>
  </si>
  <si>
    <t>Acquisition of investment property</t>
  </si>
  <si>
    <t xml:space="preserve">    by purchasing shares from non-controlling interest</t>
  </si>
  <si>
    <t xml:space="preserve">   non-controlling interest</t>
  </si>
  <si>
    <t>Proceeds from sale of investment in subsidiaries</t>
  </si>
  <si>
    <t xml:space="preserve">Withdrawal in restricted cash </t>
  </si>
  <si>
    <t>Investment in subsidiaries and associate</t>
  </si>
  <si>
    <t>Proceeds from sale of investment in associate</t>
  </si>
  <si>
    <t xml:space="preserve">   Baht 2,090.77 million (2010: Baht 943.92 million) and Baht 2,815.56 million (2010: Baht 1,053.15 million), respectively.</t>
  </si>
  <si>
    <t>Trade and other receivables</t>
  </si>
  <si>
    <t>Trade and other payables</t>
  </si>
  <si>
    <t>Long-term borrowings from subsidiary</t>
  </si>
  <si>
    <t xml:space="preserve">Profit (loss) before income tax </t>
  </si>
  <si>
    <t>Total comprehensive expense for the year</t>
  </si>
  <si>
    <t xml:space="preserve">Proceeds from loans to subsidiary </t>
  </si>
  <si>
    <t>Acquisition of subsidiaries, net of cash acquired</t>
  </si>
  <si>
    <t xml:space="preserve">Intangible assets, net </t>
  </si>
  <si>
    <t xml:space="preserve">Deferred income tax liabilities </t>
  </si>
  <si>
    <t xml:space="preserve">   Deficit </t>
  </si>
  <si>
    <t xml:space="preserve">Other income </t>
  </si>
  <si>
    <t>Administrative expenses</t>
  </si>
  <si>
    <t xml:space="preserve">Income tax </t>
  </si>
  <si>
    <r>
      <t xml:space="preserve">Statements of Changes in Shareholders’ Equity </t>
    </r>
    <r>
      <rPr>
        <sz val="10"/>
        <rFont val="Times New Roman"/>
        <family val="1"/>
      </rPr>
      <t>(Cont’d)</t>
    </r>
  </si>
  <si>
    <t>The accompanying notes on pages 8 to 85 are an integral part of these financial statements.</t>
  </si>
  <si>
    <t xml:space="preserve">       Common shares, 15,333,207,033 </t>
  </si>
  <si>
    <t>Actuarial loss</t>
  </si>
  <si>
    <t>Basic and diluted earnings (loss) per share</t>
  </si>
  <si>
    <t xml:space="preserve">   accounting policies (Note 7.1)</t>
  </si>
  <si>
    <t>Correction of error (Note 7.2)</t>
  </si>
  <si>
    <t xml:space="preserve">   shares from non-controlling interest </t>
  </si>
  <si>
    <t xml:space="preserve">   accounting policy (Note 7.1)</t>
  </si>
  <si>
    <t>Withdrawal (deposit) in short-term investments</t>
  </si>
  <si>
    <t>Net cash received from (used in) financing activities</t>
  </si>
  <si>
    <t xml:space="preserve">Net increase (decrease) in </t>
  </si>
  <si>
    <t>Actuarial losses</t>
  </si>
  <si>
    <t>Investments in other company</t>
  </si>
  <si>
    <t>Acturial loss</t>
  </si>
  <si>
    <t>Other comprehensive income (expense):</t>
  </si>
  <si>
    <t>Statements of Comprehensive Income</t>
  </si>
  <si>
    <t>19, 22</t>
  </si>
  <si>
    <t>Capital contributions from holder of</t>
  </si>
  <si>
    <t>Effect from changes in accounting policy (Note 7.1)</t>
  </si>
  <si>
    <t>Balance after adjusted</t>
  </si>
  <si>
    <t>Other compenents of equity</t>
  </si>
  <si>
    <t>Total comprehensive income (expense) for the year (restated)</t>
  </si>
  <si>
    <t>Closing balance as at 31 December 2010 (restated)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</si>
</sst>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t&quot;$&quot;#,##0_);\(\t&quot;$&quot;#,##0\)"/>
    <numFmt numFmtId="179" formatCode="\t&quot;$&quot;#,##0_);[Red]\(\t&quot;$&quot;#,##0\)"/>
    <numFmt numFmtId="180" formatCode="\t&quot;$&quot;#,##0.00_);\(\t&quot;$&quot;#,##0.00\)"/>
    <numFmt numFmtId="181" formatCode="\t&quot;$&quot;#,##0.00_);[Red]\(\t&quot;$&quot;#,##0.00\)"/>
    <numFmt numFmtId="182" formatCode="\t&quot;฿&quot;#,##0_);\(\t&quot;฿&quot;#,##0\)"/>
    <numFmt numFmtId="183" formatCode="\t&quot;฿&quot;#,##0_);[Red]\(\t&quot;฿&quot;#,##0\)"/>
    <numFmt numFmtId="184" formatCode="\t&quot;฿&quot;#,##0.00_);\(\t&quot;฿&quot;#,##0.00\)"/>
    <numFmt numFmtId="185" formatCode="\t&quot;฿&quot;#,##0.00_);[Red]\(\t&quot;฿&quot;#,##0.00\)"/>
    <numFmt numFmtId="186" formatCode="#,##0;\(#,##0\)"/>
    <numFmt numFmtId="187" formatCode="#,##0.00;\(#,##0.00\)"/>
    <numFmt numFmtId="188" formatCode="_(* #,##0_);_(* \(#,##0\);_(* &quot;-&quot;??_);_(@_)"/>
    <numFmt numFmtId="189" formatCode="#,##0;\(#,##0\);&quot;-&quot;\ \ \ \ \ ;@"/>
    <numFmt numFmtId="190" formatCode="_(* #,##0_);_(* \(#,##0\);_(* &quot;-&quot;_)\ \ \ \ \ ;_(@_)"/>
    <numFmt numFmtId="191" formatCode="_(* #,##0.0_);_(* \(#,##0.0\);_(* &quot;-&quot;_)\ \ \ \ \ ;_(@_)"/>
    <numFmt numFmtId="192" formatCode="_(* #,##0.00_);_(* \(#,##0.00\);_(* &quot;-&quot;_)\ \ \ \ \ ;_(@_)"/>
    <numFmt numFmtId="193" formatCode="#,##0;\(#,##0\);&quot;-&quot;;@"/>
    <numFmt numFmtId="194" formatCode="#,##0.0;\(#,##0.0\);&quot;-&quot;;@"/>
    <numFmt numFmtId="195" formatCode="#,##0.00;\(#,##0.00\);&quot;-&quot;;@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87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2" fillId="0" borderId="1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Alignment="1">
      <alignment vertical="center"/>
    </xf>
    <xf numFmtId="187" fontId="2" fillId="0" borderId="10" xfId="0" applyNumberFormat="1" applyFont="1" applyFill="1" applyBorder="1" applyAlignment="1">
      <alignment vertical="center"/>
    </xf>
    <xf numFmtId="187" fontId="2" fillId="0" borderId="0" xfId="0" applyNumberFormat="1" applyFont="1" applyFill="1" applyAlignment="1">
      <alignment horizontal="center" vertical="center"/>
    </xf>
    <xf numFmtId="187" fontId="3" fillId="0" borderId="0" xfId="0" applyNumberFormat="1" applyFont="1" applyFill="1" applyAlignment="1">
      <alignment horizontal="center" vertical="center"/>
    </xf>
    <xf numFmtId="187" fontId="3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Alignment="1">
      <alignment horizontal="left"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Alignment="1">
      <alignment vertical="center"/>
    </xf>
    <xf numFmtId="187" fontId="7" fillId="0" borderId="0" xfId="0" applyNumberFormat="1" applyFont="1" applyFill="1" applyAlignment="1">
      <alignment vertical="center"/>
    </xf>
    <xf numFmtId="187" fontId="5" fillId="0" borderId="1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Alignment="1">
      <alignment horizontal="center" vertical="center"/>
    </xf>
    <xf numFmtId="187" fontId="7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left" vertical="center" wrapText="1"/>
    </xf>
    <xf numFmtId="187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77" fontId="7" fillId="0" borderId="0" xfId="42" applyFont="1" applyFill="1" applyAlignment="1">
      <alignment vertical="center"/>
    </xf>
    <xf numFmtId="187" fontId="7" fillId="0" borderId="0" xfId="0" applyNumberFormat="1" applyFont="1" applyFill="1" applyAlignment="1" quotePrefix="1">
      <alignment vertical="center"/>
    </xf>
    <xf numFmtId="187" fontId="7" fillId="0" borderId="1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Alignment="1">
      <alignment vertical="center"/>
    </xf>
    <xf numFmtId="187" fontId="9" fillId="0" borderId="0" xfId="0" applyNumberFormat="1" applyFont="1" applyFill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horizontal="center" vertical="center"/>
    </xf>
    <xf numFmtId="187" fontId="9" fillId="0" borderId="0" xfId="0" applyNumberFormat="1" applyFont="1" applyFill="1" applyAlignment="1">
      <alignment horizontal="left" vertical="center"/>
    </xf>
    <xf numFmtId="186" fontId="9" fillId="0" borderId="0" xfId="0" applyNumberFormat="1" applyFont="1" applyFill="1" applyAlignment="1">
      <alignment vertical="center"/>
    </xf>
    <xf numFmtId="187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87" fontId="5" fillId="0" borderId="0" xfId="0" applyNumberFormat="1" applyFont="1" applyFill="1" applyAlignment="1">
      <alignment horizontal="left" vertical="center"/>
    </xf>
    <xf numFmtId="187" fontId="7" fillId="0" borderId="0" xfId="0" applyNumberFormat="1" applyFont="1" applyFill="1" applyAlignment="1">
      <alignment horizontal="center" vertical="center"/>
    </xf>
    <xf numFmtId="193" fontId="8" fillId="0" borderId="0" xfId="0" applyNumberFormat="1" applyFont="1" applyFill="1" applyAlignment="1">
      <alignment horizontal="right" vertical="center"/>
    </xf>
    <xf numFmtId="193" fontId="9" fillId="0" borderId="0" xfId="0" applyNumberFormat="1" applyFont="1" applyFill="1" applyAlignment="1">
      <alignment vertical="center"/>
    </xf>
    <xf numFmtId="193" fontId="8" fillId="0" borderId="10" xfId="0" applyNumberFormat="1" applyFont="1" applyFill="1" applyBorder="1" applyAlignment="1">
      <alignment horizontal="right" vertical="center"/>
    </xf>
    <xf numFmtId="193" fontId="9" fillId="0" borderId="10" xfId="0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Border="1" applyAlignment="1">
      <alignment vertical="center"/>
    </xf>
    <xf numFmtId="193" fontId="8" fillId="0" borderId="1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Alignment="1">
      <alignment horizontal="center" vertical="center"/>
    </xf>
    <xf numFmtId="193" fontId="9" fillId="0" borderId="0" xfId="0" applyNumberFormat="1" applyFont="1" applyFill="1" applyAlignment="1">
      <alignment horizontal="center" vertical="center"/>
    </xf>
    <xf numFmtId="193" fontId="8" fillId="0" borderId="0" xfId="42" applyNumberFormat="1" applyFont="1" applyFill="1" applyBorder="1" applyAlignment="1">
      <alignment horizontal="center" vertical="center"/>
    </xf>
    <xf numFmtId="193" fontId="9" fillId="0" borderId="0" xfId="42" applyNumberFormat="1" applyFont="1" applyFill="1" applyAlignment="1">
      <alignment horizontal="center" vertical="center"/>
    </xf>
    <xf numFmtId="193" fontId="9" fillId="0" borderId="0" xfId="0" applyNumberFormat="1" applyFont="1" applyFill="1" applyAlignment="1">
      <alignment horizontal="right" vertical="center"/>
    </xf>
    <xf numFmtId="193" fontId="9" fillId="0" borderId="10" xfId="0" applyNumberFormat="1" applyFont="1" applyFill="1" applyBorder="1" applyAlignment="1">
      <alignment horizontal="center" vertical="center"/>
    </xf>
    <xf numFmtId="193" fontId="9" fillId="0" borderId="0" xfId="0" applyNumberFormat="1" applyFont="1" applyFill="1" applyBorder="1" applyAlignment="1">
      <alignment horizontal="center" vertical="center"/>
    </xf>
    <xf numFmtId="193" fontId="9" fillId="0" borderId="0" xfId="0" applyNumberFormat="1" applyFont="1" applyFill="1" applyBorder="1" applyAlignment="1">
      <alignment horizontal="right" vertical="center"/>
    </xf>
    <xf numFmtId="193" fontId="9" fillId="0" borderId="11" xfId="0" applyNumberFormat="1" applyFont="1" applyFill="1" applyBorder="1" applyAlignment="1">
      <alignment horizontal="right" vertical="center"/>
    </xf>
    <xf numFmtId="193" fontId="9" fillId="0" borderId="0" xfId="42" applyNumberFormat="1" applyFont="1" applyFill="1" applyBorder="1" applyAlignment="1">
      <alignment horizontal="center" vertical="center"/>
    </xf>
    <xf numFmtId="193" fontId="9" fillId="0" borderId="11" xfId="42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193" fontId="2" fillId="0" borderId="10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193" fontId="3" fillId="0" borderId="0" xfId="0" applyNumberFormat="1" applyFont="1" applyFill="1" applyAlignment="1">
      <alignment horizontal="center" vertical="center"/>
    </xf>
    <xf numFmtId="193" fontId="3" fillId="0" borderId="0" xfId="0" applyNumberFormat="1" applyFont="1" applyFill="1" applyAlignment="1">
      <alignment horizontal="right" vertical="center"/>
    </xf>
    <xf numFmtId="193" fontId="3" fillId="0" borderId="0" xfId="0" applyNumberFormat="1" applyFont="1" applyFill="1" applyAlignment="1">
      <alignment vertical="center"/>
    </xf>
    <xf numFmtId="193" fontId="3" fillId="0" borderId="10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Alignment="1">
      <alignment horizontal="right" vertical="center"/>
    </xf>
    <xf numFmtId="193" fontId="5" fillId="0" borderId="1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horizontal="right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Alignment="1">
      <alignment vertical="center"/>
    </xf>
    <xf numFmtId="193" fontId="5" fillId="0" borderId="0" xfId="0" applyNumberFormat="1" applyFont="1" applyFill="1" applyAlignment="1">
      <alignment horizontal="center" vertical="center"/>
    </xf>
    <xf numFmtId="193" fontId="5" fillId="0" borderId="0" xfId="0" applyNumberFormat="1" applyFont="1" applyFill="1" applyAlignment="1" quotePrefix="1">
      <alignment horizontal="center" vertical="center"/>
    </xf>
    <xf numFmtId="193" fontId="7" fillId="0" borderId="12" xfId="0" applyNumberFormat="1" applyFont="1" applyFill="1" applyBorder="1" applyAlignment="1">
      <alignment horizontal="right" vertical="center"/>
    </xf>
    <xf numFmtId="193" fontId="7" fillId="0" borderId="1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Alignment="1">
      <alignment horizontal="center"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10" xfId="0" applyNumberFormat="1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7" fillId="0" borderId="11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Alignment="1">
      <alignment horizontal="justify" vertical="center"/>
    </xf>
    <xf numFmtId="193" fontId="7" fillId="0" borderId="0" xfId="0" applyNumberFormat="1" applyFont="1" applyFill="1" applyAlignment="1">
      <alignment horizontal="right" vertical="top" wrapText="1"/>
    </xf>
    <xf numFmtId="193" fontId="7" fillId="0" borderId="0" xfId="42" applyNumberFormat="1" applyFont="1" applyFill="1" applyAlignment="1">
      <alignment vertical="center"/>
    </xf>
    <xf numFmtId="193" fontId="7" fillId="0" borderId="0" xfId="42" applyNumberFormat="1" applyFont="1" applyFill="1" applyAlignment="1">
      <alignment horizontal="center" vertical="center"/>
    </xf>
    <xf numFmtId="193" fontId="7" fillId="0" borderId="0" xfId="0" applyNumberFormat="1" applyFont="1" applyFill="1" applyBorder="1" applyAlignment="1">
      <alignment horizontal="left" vertical="center" wrapText="1"/>
    </xf>
    <xf numFmtId="193" fontId="7" fillId="0" borderId="0" xfId="0" applyNumberFormat="1" applyFont="1" applyFill="1" applyBorder="1" applyAlignment="1">
      <alignment horizontal="right" vertical="center" wrapText="1"/>
    </xf>
    <xf numFmtId="195" fontId="7" fillId="0" borderId="0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Alignment="1">
      <alignment horizontal="right" vertical="center"/>
    </xf>
    <xf numFmtId="193" fontId="7" fillId="0" borderId="0" xfId="0" applyNumberFormat="1" applyFont="1" applyFill="1" applyAlignment="1">
      <alignment horizontal="right" wrapText="1"/>
    </xf>
    <xf numFmtId="193" fontId="8" fillId="0" borderId="0" xfId="0" applyNumberFormat="1" applyFont="1" applyFill="1" applyAlignment="1">
      <alignment vertical="center"/>
    </xf>
    <xf numFmtId="193" fontId="8" fillId="0" borderId="10" xfId="0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vertical="center"/>
    </xf>
    <xf numFmtId="193" fontId="8" fillId="0" borderId="0" xfId="42" applyNumberFormat="1" applyFont="1" applyFill="1" applyBorder="1" applyAlignment="1">
      <alignment vertical="center"/>
    </xf>
    <xf numFmtId="193" fontId="9" fillId="0" borderId="0" xfId="42" applyNumberFormat="1" applyFont="1" applyFill="1" applyAlignment="1">
      <alignment vertical="center"/>
    </xf>
    <xf numFmtId="193" fontId="9" fillId="0" borderId="11" xfId="0" applyNumberFormat="1" applyFont="1" applyFill="1" applyBorder="1" applyAlignment="1">
      <alignment vertical="center"/>
    </xf>
    <xf numFmtId="193" fontId="9" fillId="0" borderId="0" xfId="42" applyNumberFormat="1" applyFont="1" applyFill="1" applyBorder="1" applyAlignment="1">
      <alignment vertical="center"/>
    </xf>
    <xf numFmtId="193" fontId="9" fillId="0" borderId="10" xfId="42" applyNumberFormat="1" applyFont="1" applyFill="1" applyBorder="1" applyAlignment="1">
      <alignment vertical="center"/>
    </xf>
    <xf numFmtId="193" fontId="9" fillId="0" borderId="11" xfId="42" applyNumberFormat="1" applyFont="1" applyFill="1" applyBorder="1" applyAlignment="1">
      <alignment vertical="center"/>
    </xf>
    <xf numFmtId="193" fontId="3" fillId="0" borderId="11" xfId="0" applyNumberFormat="1" applyFont="1" applyFill="1" applyBorder="1" applyAlignment="1">
      <alignment horizontal="center" vertical="center"/>
    </xf>
    <xf numFmtId="193" fontId="8" fillId="0" borderId="12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left" vertical="center" wrapText="1"/>
    </xf>
    <xf numFmtId="193" fontId="5" fillId="0" borderId="1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horizontal="left" vertical="center"/>
    </xf>
    <xf numFmtId="193" fontId="8" fillId="0" borderId="10" xfId="0" applyNumberFormat="1" applyFont="1" applyFill="1" applyBorder="1" applyAlignment="1">
      <alignment horizontal="center" vertical="center"/>
    </xf>
    <xf numFmtId="187" fontId="9" fillId="0" borderId="10" xfId="0" applyNumberFormat="1" applyFont="1" applyFill="1" applyBorder="1" applyAlignment="1">
      <alignment horizontal="left" vertical="center"/>
    </xf>
    <xf numFmtId="193" fontId="8" fillId="0" borderId="13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left" vertical="center"/>
    </xf>
    <xf numFmtId="193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showZeros="0" zoomScale="115" zoomScaleNormal="115" zoomScalePageLayoutView="0" workbookViewId="0" topLeftCell="A1">
      <selection activeCell="F215" sqref="F215"/>
    </sheetView>
  </sheetViews>
  <sheetFormatPr defaultColWidth="9.140625" defaultRowHeight="15.75" customHeight="1"/>
  <cols>
    <col min="1" max="1" width="36.57421875" style="17" customWidth="1"/>
    <col min="2" max="2" width="5.421875" style="22" customWidth="1"/>
    <col min="3" max="3" width="0.85546875" style="23" customWidth="1"/>
    <col min="4" max="4" width="13.140625" style="85" customWidth="1"/>
    <col min="5" max="5" width="0.85546875" style="85" customWidth="1"/>
    <col min="6" max="6" width="13.140625" style="85" customWidth="1"/>
    <col min="7" max="7" width="0.9921875" style="85" customWidth="1"/>
    <col min="8" max="8" width="13.140625" style="85" customWidth="1"/>
    <col min="9" max="9" width="0.85546875" style="85" customWidth="1"/>
    <col min="10" max="10" width="13.00390625" style="85" customWidth="1"/>
    <col min="11" max="11" width="15.7109375" style="16" hidden="1" customWidth="1"/>
    <col min="12" max="16384" width="9.140625" style="17" customWidth="1"/>
  </cols>
  <sheetData>
    <row r="1" spans="1:10" ht="15" customHeight="1">
      <c r="A1" s="13" t="s">
        <v>59</v>
      </c>
      <c r="B1" s="14"/>
      <c r="C1" s="15"/>
      <c r="D1" s="87"/>
      <c r="E1" s="87"/>
      <c r="F1" s="87"/>
      <c r="G1" s="87"/>
      <c r="H1" s="87"/>
      <c r="I1" s="87"/>
      <c r="J1" s="87"/>
    </row>
    <row r="2" spans="1:10" ht="15" customHeight="1">
      <c r="A2" s="13" t="s">
        <v>156</v>
      </c>
      <c r="B2" s="14"/>
      <c r="C2" s="15"/>
      <c r="D2" s="87"/>
      <c r="E2" s="87"/>
      <c r="F2" s="87"/>
      <c r="G2" s="87"/>
      <c r="H2" s="87"/>
      <c r="I2" s="87"/>
      <c r="J2" s="87"/>
    </row>
    <row r="3" spans="1:10" ht="15" customHeight="1">
      <c r="A3" s="18" t="s">
        <v>115</v>
      </c>
      <c r="B3" s="19"/>
      <c r="C3" s="20"/>
      <c r="D3" s="84"/>
      <c r="E3" s="84"/>
      <c r="F3" s="84"/>
      <c r="G3" s="84"/>
      <c r="H3" s="84"/>
      <c r="I3" s="84"/>
      <c r="J3" s="84"/>
    </row>
    <row r="4" spans="1:10" ht="15" customHeight="1">
      <c r="A4" s="13"/>
      <c r="B4" s="14"/>
      <c r="C4" s="15"/>
      <c r="D4" s="87"/>
      <c r="E4" s="87"/>
      <c r="F4" s="87"/>
      <c r="G4" s="87"/>
      <c r="H4" s="87"/>
      <c r="I4" s="87"/>
      <c r="J4" s="87"/>
    </row>
    <row r="5" spans="1:10" ht="15" customHeight="1">
      <c r="A5" s="13"/>
      <c r="B5" s="14"/>
      <c r="C5" s="15"/>
      <c r="D5" s="122" t="s">
        <v>0</v>
      </c>
      <c r="E5" s="122"/>
      <c r="F5" s="122"/>
      <c r="G5" s="87"/>
      <c r="H5" s="122" t="s">
        <v>1</v>
      </c>
      <c r="I5" s="122"/>
      <c r="J5" s="122"/>
    </row>
    <row r="6" spans="1:10" ht="15" customHeight="1">
      <c r="A6" s="13"/>
      <c r="B6" s="14"/>
      <c r="C6" s="15"/>
      <c r="D6" s="88"/>
      <c r="E6" s="88"/>
      <c r="F6" s="88" t="s">
        <v>114</v>
      </c>
      <c r="G6" s="87"/>
      <c r="H6" s="88"/>
      <c r="I6" s="88"/>
      <c r="J6" s="88"/>
    </row>
    <row r="7" spans="1:10" ht="15" customHeight="1">
      <c r="A7" s="13"/>
      <c r="B7" s="14"/>
      <c r="C7" s="15"/>
      <c r="D7" s="91" t="s">
        <v>19</v>
      </c>
      <c r="E7" s="90"/>
      <c r="F7" s="91" t="s">
        <v>19</v>
      </c>
      <c r="G7" s="90"/>
      <c r="H7" s="91" t="s">
        <v>19</v>
      </c>
      <c r="I7" s="90"/>
      <c r="J7" s="91" t="s">
        <v>19</v>
      </c>
    </row>
    <row r="8" spans="1:10" ht="15" customHeight="1">
      <c r="A8" s="13"/>
      <c r="B8" s="14"/>
      <c r="C8" s="15"/>
      <c r="D8" s="91" t="s">
        <v>116</v>
      </c>
      <c r="E8" s="90"/>
      <c r="F8" s="91" t="s">
        <v>100</v>
      </c>
      <c r="G8" s="90"/>
      <c r="H8" s="91" t="str">
        <f>D8</f>
        <v>2011</v>
      </c>
      <c r="I8" s="90"/>
      <c r="J8" s="91" t="str">
        <f>F8</f>
        <v>2010</v>
      </c>
    </row>
    <row r="9" spans="1:10" ht="15" customHeight="1">
      <c r="A9" s="13"/>
      <c r="B9" s="19" t="s">
        <v>2</v>
      </c>
      <c r="C9" s="15"/>
      <c r="D9" s="86" t="s">
        <v>41</v>
      </c>
      <c r="E9" s="90"/>
      <c r="F9" s="86" t="s">
        <v>41</v>
      </c>
      <c r="G9" s="90"/>
      <c r="H9" s="86" t="str">
        <f>F9</f>
        <v>Baht</v>
      </c>
      <c r="I9" s="90"/>
      <c r="J9" s="86" t="str">
        <f>H9</f>
        <v>Baht</v>
      </c>
    </row>
    <row r="10" spans="1:10" ht="15" customHeight="1">
      <c r="A10" s="13"/>
      <c r="B10" s="21"/>
      <c r="C10" s="15"/>
      <c r="D10" s="88"/>
      <c r="E10" s="90"/>
      <c r="F10" s="88"/>
      <c r="G10" s="90"/>
      <c r="H10" s="88"/>
      <c r="I10" s="90"/>
      <c r="J10" s="88"/>
    </row>
    <row r="11" ht="15" customHeight="1">
      <c r="A11" s="13" t="s">
        <v>20</v>
      </c>
    </row>
    <row r="12" ht="15" customHeight="1">
      <c r="A12" s="13"/>
    </row>
    <row r="13" ht="15" customHeight="1">
      <c r="A13" s="13" t="s">
        <v>21</v>
      </c>
    </row>
    <row r="14" ht="15" customHeight="1">
      <c r="A14" s="13"/>
    </row>
    <row r="15" spans="1:10" ht="15" customHeight="1">
      <c r="A15" s="17" t="s">
        <v>3</v>
      </c>
      <c r="B15" s="22">
        <v>13</v>
      </c>
      <c r="D15" s="85">
        <v>11447692301</v>
      </c>
      <c r="F15" s="85">
        <v>4540534599</v>
      </c>
      <c r="H15" s="85">
        <v>350089259</v>
      </c>
      <c r="J15" s="85">
        <v>251655478</v>
      </c>
    </row>
    <row r="16" spans="1:10" ht="15" customHeight="1">
      <c r="A16" s="17" t="s">
        <v>4</v>
      </c>
      <c r="B16" s="22">
        <v>14</v>
      </c>
      <c r="D16" s="85">
        <v>997852119</v>
      </c>
      <c r="F16" s="85">
        <v>1168320859</v>
      </c>
      <c r="H16" s="85">
        <v>187389101</v>
      </c>
      <c r="J16" s="85">
        <v>520047703</v>
      </c>
    </row>
    <row r="17" spans="1:10" ht="15" customHeight="1">
      <c r="A17" s="17" t="s">
        <v>5</v>
      </c>
      <c r="B17" s="22">
        <v>15</v>
      </c>
      <c r="D17" s="85">
        <v>400726679</v>
      </c>
      <c r="F17" s="85">
        <v>426230570</v>
      </c>
      <c r="H17" s="103">
        <v>334000000</v>
      </c>
      <c r="I17" s="104"/>
      <c r="J17" s="103">
        <v>336491199</v>
      </c>
    </row>
    <row r="18" spans="1:10" ht="15" customHeight="1">
      <c r="A18" s="17" t="s">
        <v>165</v>
      </c>
      <c r="B18" s="22">
        <v>16</v>
      </c>
      <c r="D18" s="85">
        <f>11228435092+3098710404+57834064+788183105+2374726+760973508</f>
        <v>15936510899</v>
      </c>
      <c r="F18" s="85">
        <f>10177135322+2374726+287627033</f>
        <v>10467137081</v>
      </c>
      <c r="H18" s="85">
        <f>4287475205+2311203+86395448</f>
        <v>4376181856</v>
      </c>
      <c r="J18" s="85">
        <f>4308995842+2311203+73254075</f>
        <v>4384561120</v>
      </c>
    </row>
    <row r="19" spans="1:10" ht="15" customHeight="1">
      <c r="A19" s="17" t="s">
        <v>118</v>
      </c>
      <c r="B19" s="22">
        <v>42</v>
      </c>
      <c r="D19" s="85">
        <v>8700344</v>
      </c>
      <c r="E19" s="94"/>
      <c r="F19" s="85">
        <v>11900332</v>
      </c>
      <c r="H19" s="94">
        <v>0</v>
      </c>
      <c r="J19" s="94">
        <v>0</v>
      </c>
    </row>
    <row r="20" spans="1:10" ht="15" customHeight="1">
      <c r="A20" s="17" t="s">
        <v>6</v>
      </c>
      <c r="B20" s="22">
        <v>17</v>
      </c>
      <c r="D20" s="85">
        <v>1596738294</v>
      </c>
      <c r="F20" s="85">
        <v>997331748</v>
      </c>
      <c r="H20" s="85">
        <v>32914206</v>
      </c>
      <c r="J20" s="85">
        <v>63188138</v>
      </c>
    </row>
    <row r="21" spans="1:10" ht="15" customHeight="1">
      <c r="A21" s="17" t="s">
        <v>56</v>
      </c>
      <c r="D21" s="85">
        <v>2630683440</v>
      </c>
      <c r="F21" s="85">
        <v>2448598520</v>
      </c>
      <c r="H21" s="85">
        <v>639624540</v>
      </c>
      <c r="J21" s="85">
        <v>685757572</v>
      </c>
    </row>
    <row r="22" spans="1:10" ht="15" customHeight="1">
      <c r="A22" s="17" t="s">
        <v>57</v>
      </c>
      <c r="D22" s="85">
        <v>1030216731</v>
      </c>
      <c r="F22" s="85">
        <v>670025680</v>
      </c>
      <c r="H22" s="94">
        <v>0</v>
      </c>
      <c r="J22" s="94">
        <v>0</v>
      </c>
    </row>
    <row r="23" spans="1:10" ht="15" customHeight="1">
      <c r="A23" s="17" t="s">
        <v>7</v>
      </c>
      <c r="B23" s="22">
        <v>18</v>
      </c>
      <c r="D23" s="93">
        <f>7628444419-3098710404-57834064-788183105-2374726-760973508+1</f>
        <v>2920368613</v>
      </c>
      <c r="F23" s="93">
        <f>1658815307-2374726-287627033</f>
        <v>1368813548</v>
      </c>
      <c r="H23" s="93">
        <f>118257244-2311203-86395448</f>
        <v>29550593</v>
      </c>
      <c r="J23" s="93">
        <f>88109396-2311203-73254075</f>
        <v>12544118</v>
      </c>
    </row>
    <row r="24" spans="1:11" ht="15" customHeight="1">
      <c r="A24" s="13"/>
      <c r="K24" s="17"/>
    </row>
    <row r="25" spans="1:10" ht="15" customHeight="1">
      <c r="A25" s="13" t="s">
        <v>82</v>
      </c>
      <c r="D25" s="93">
        <f>SUM(D15:D23)</f>
        <v>36969489420</v>
      </c>
      <c r="F25" s="93">
        <f>SUM(F15:F23)</f>
        <v>22098892937</v>
      </c>
      <c r="H25" s="93">
        <f>SUM(H15:H23)</f>
        <v>5949749555</v>
      </c>
      <c r="J25" s="93">
        <f>SUM(J15:J23)</f>
        <v>6254245328</v>
      </c>
    </row>
    <row r="26" ht="15" customHeight="1"/>
    <row r="27" ht="15" customHeight="1">
      <c r="A27" s="13" t="s">
        <v>22</v>
      </c>
    </row>
    <row r="28" ht="15" customHeight="1">
      <c r="A28" s="13"/>
    </row>
    <row r="29" spans="1:10" ht="15" customHeight="1">
      <c r="A29" s="17" t="s">
        <v>4</v>
      </c>
      <c r="B29" s="22">
        <v>14</v>
      </c>
      <c r="D29" s="85">
        <v>126197522</v>
      </c>
      <c r="F29" s="85">
        <v>140411489</v>
      </c>
      <c r="H29" s="94">
        <v>0</v>
      </c>
      <c r="J29" s="94">
        <v>0</v>
      </c>
    </row>
    <row r="30" spans="1:10" ht="15" customHeight="1">
      <c r="A30" s="17" t="s">
        <v>108</v>
      </c>
      <c r="B30" s="22">
        <v>19</v>
      </c>
      <c r="D30" s="94">
        <v>0</v>
      </c>
      <c r="F30" s="94">
        <v>0</v>
      </c>
      <c r="H30" s="85">
        <v>38167840230</v>
      </c>
      <c r="J30" s="85">
        <v>26855370603</v>
      </c>
    </row>
    <row r="31" spans="1:10" ht="15" customHeight="1">
      <c r="A31" s="17" t="s">
        <v>109</v>
      </c>
      <c r="B31" s="22">
        <v>19</v>
      </c>
      <c r="D31" s="85">
        <v>215221044</v>
      </c>
      <c r="F31" s="85">
        <v>90028989</v>
      </c>
      <c r="H31" s="85">
        <v>49670000</v>
      </c>
      <c r="J31" s="85">
        <v>49670000</v>
      </c>
    </row>
    <row r="32" spans="1:10" ht="15" customHeight="1">
      <c r="A32" s="17" t="s">
        <v>110</v>
      </c>
      <c r="B32" s="22">
        <v>15</v>
      </c>
      <c r="D32" s="85">
        <v>293322895</v>
      </c>
      <c r="F32" s="85">
        <v>293322895</v>
      </c>
      <c r="H32" s="85">
        <v>240740500</v>
      </c>
      <c r="I32" s="94"/>
      <c r="J32" s="85">
        <v>240740500</v>
      </c>
    </row>
    <row r="33" spans="1:10" ht="15" customHeight="1">
      <c r="A33" s="17" t="s">
        <v>111</v>
      </c>
      <c r="B33" s="22">
        <v>20</v>
      </c>
      <c r="D33" s="85">
        <v>55486398</v>
      </c>
      <c r="F33" s="85">
        <v>53356398</v>
      </c>
      <c r="H33" s="94">
        <v>0</v>
      </c>
      <c r="I33" s="94"/>
      <c r="J33" s="94">
        <v>0</v>
      </c>
    </row>
    <row r="34" spans="1:10" ht="15" customHeight="1">
      <c r="A34" s="17" t="s">
        <v>35</v>
      </c>
      <c r="B34" s="22">
        <v>21</v>
      </c>
      <c r="D34" s="85">
        <f>73279258824+540000000</f>
        <v>73819258824</v>
      </c>
      <c r="F34" s="85">
        <v>65377511840</v>
      </c>
      <c r="H34" s="85">
        <v>10879029207</v>
      </c>
      <c r="J34" s="85">
        <v>12361720704</v>
      </c>
    </row>
    <row r="35" spans="1:10" ht="15" customHeight="1">
      <c r="A35" s="17" t="s">
        <v>91</v>
      </c>
      <c r="B35" s="22">
        <v>22</v>
      </c>
      <c r="D35" s="85">
        <v>11403093656</v>
      </c>
      <c r="F35" s="85">
        <v>12428009264</v>
      </c>
      <c r="H35" s="94">
        <v>0</v>
      </c>
      <c r="J35" s="94">
        <v>0</v>
      </c>
    </row>
    <row r="36" spans="1:10" ht="15" customHeight="1">
      <c r="A36" s="17" t="s">
        <v>172</v>
      </c>
      <c r="B36" s="22">
        <v>23</v>
      </c>
      <c r="D36" s="85">
        <v>20226469774</v>
      </c>
      <c r="F36" s="85">
        <v>5119317325</v>
      </c>
      <c r="H36" s="85">
        <v>313550799</v>
      </c>
      <c r="J36" s="85">
        <v>420951865</v>
      </c>
    </row>
    <row r="37" spans="1:10" ht="15" customHeight="1">
      <c r="A37" s="17" t="s">
        <v>72</v>
      </c>
      <c r="B37" s="22">
        <v>24</v>
      </c>
      <c r="D37" s="85">
        <v>7436077416</v>
      </c>
      <c r="F37" s="85">
        <f>7780896552-5789962</f>
        <v>7775106590</v>
      </c>
      <c r="G37" s="94"/>
      <c r="H37" s="89">
        <v>3075967446</v>
      </c>
      <c r="I37" s="94"/>
      <c r="J37" s="89">
        <v>5088886185</v>
      </c>
    </row>
    <row r="38" spans="1:10" ht="15" customHeight="1">
      <c r="A38" s="17" t="s">
        <v>86</v>
      </c>
      <c r="B38" s="22">
        <v>25</v>
      </c>
      <c r="D38" s="93">
        <v>973552229</v>
      </c>
      <c r="F38" s="93">
        <v>899965372</v>
      </c>
      <c r="H38" s="93">
        <v>349324851</v>
      </c>
      <c r="J38" s="93">
        <v>341782269</v>
      </c>
    </row>
    <row r="39" spans="4:10" ht="15" customHeight="1">
      <c r="D39" s="95"/>
      <c r="E39" s="95"/>
      <c r="F39" s="95"/>
      <c r="G39" s="95"/>
      <c r="H39" s="95"/>
      <c r="I39" s="95"/>
      <c r="J39" s="95"/>
    </row>
    <row r="40" spans="1:10" ht="15" customHeight="1">
      <c r="A40" s="13" t="s">
        <v>83</v>
      </c>
      <c r="D40" s="93">
        <f>SUM(D29:D38)</f>
        <v>114548679758</v>
      </c>
      <c r="F40" s="93">
        <f>SUM(F29:F38)</f>
        <v>92177030162</v>
      </c>
      <c r="H40" s="93">
        <f>SUM(H29:H38)</f>
        <v>53076123033</v>
      </c>
      <c r="J40" s="93">
        <f>SUM(J29:J38)</f>
        <v>45359122126</v>
      </c>
    </row>
    <row r="41" spans="1:11" ht="15" customHeight="1">
      <c r="A41" s="13"/>
      <c r="K41" s="17"/>
    </row>
    <row r="42" spans="1:10" ht="15" customHeight="1" thickBot="1">
      <c r="A42" s="13" t="s">
        <v>23</v>
      </c>
      <c r="D42" s="100">
        <f>D25+D40</f>
        <v>151518169178</v>
      </c>
      <c r="F42" s="100">
        <f>F25+F40</f>
        <v>114275923099</v>
      </c>
      <c r="H42" s="100">
        <f>H25+H40</f>
        <v>59025872588</v>
      </c>
      <c r="J42" s="100">
        <f>J25+J40</f>
        <v>51613367454</v>
      </c>
    </row>
    <row r="43" spans="1:3" ht="15" customHeight="1" thickTop="1">
      <c r="A43" s="16"/>
      <c r="C43" s="24"/>
    </row>
    <row r="44" ht="15" customHeight="1"/>
    <row r="45" ht="15" customHeight="1"/>
    <row r="46" ht="15" customHeight="1">
      <c r="A46" s="49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10" ht="21.75" customHeight="1">
      <c r="A54" s="121" t="s">
        <v>179</v>
      </c>
      <c r="B54" s="121"/>
      <c r="C54" s="121"/>
      <c r="D54" s="121"/>
      <c r="E54" s="121"/>
      <c r="F54" s="121"/>
      <c r="G54" s="121"/>
      <c r="H54" s="121"/>
      <c r="I54" s="121"/>
      <c r="J54" s="121"/>
    </row>
    <row r="55" spans="1:10" ht="15" customHeight="1">
      <c r="A55" s="27"/>
      <c r="B55" s="27"/>
      <c r="C55" s="27"/>
      <c r="D55" s="105"/>
      <c r="E55" s="105"/>
      <c r="F55" s="105"/>
      <c r="G55" s="105"/>
      <c r="H55" s="105"/>
      <c r="I55" s="105"/>
      <c r="J55" s="106">
        <v>2</v>
      </c>
    </row>
    <row r="56" spans="1:10" ht="12.75" customHeight="1">
      <c r="A56" s="13" t="str">
        <f>A1</f>
        <v>True Corporation Public Company Limited</v>
      </c>
      <c r="B56" s="14"/>
      <c r="C56" s="15"/>
      <c r="D56" s="87"/>
      <c r="E56" s="87"/>
      <c r="F56" s="87"/>
      <c r="G56" s="87"/>
      <c r="H56" s="87"/>
      <c r="I56" s="87"/>
      <c r="J56" s="87"/>
    </row>
    <row r="57" spans="1:10" ht="12.75" customHeight="1">
      <c r="A57" s="13" t="str">
        <f>+A2</f>
        <v>Statements of Financial Position</v>
      </c>
      <c r="B57" s="14"/>
      <c r="C57" s="15"/>
      <c r="D57" s="87"/>
      <c r="E57" s="87"/>
      <c r="F57" s="87"/>
      <c r="G57" s="87"/>
      <c r="H57" s="87"/>
      <c r="I57" s="87"/>
      <c r="J57" s="87"/>
    </row>
    <row r="58" spans="1:10" ht="12.75" customHeight="1">
      <c r="A58" s="18" t="str">
        <f>A3</f>
        <v>As at 31 December 2011 and 2010</v>
      </c>
      <c r="B58" s="19"/>
      <c r="C58" s="20"/>
      <c r="D58" s="84"/>
      <c r="E58" s="84"/>
      <c r="F58" s="84"/>
      <c r="G58" s="84"/>
      <c r="H58" s="84"/>
      <c r="I58" s="84"/>
      <c r="J58" s="84"/>
    </row>
    <row r="59" spans="1:10" ht="12.75" customHeight="1">
      <c r="A59" s="28"/>
      <c r="B59" s="21"/>
      <c r="C59" s="29"/>
      <c r="D59" s="82"/>
      <c r="E59" s="82"/>
      <c r="F59" s="82"/>
      <c r="G59" s="82"/>
      <c r="H59" s="82"/>
      <c r="I59" s="82"/>
      <c r="J59" s="82"/>
    </row>
    <row r="60" spans="1:10" ht="12.75" customHeight="1">
      <c r="A60" s="13"/>
      <c r="B60" s="14"/>
      <c r="C60" s="15"/>
      <c r="D60" s="122" t="s">
        <v>0</v>
      </c>
      <c r="E60" s="122"/>
      <c r="F60" s="122"/>
      <c r="G60" s="87"/>
      <c r="H60" s="122" t="s">
        <v>1</v>
      </c>
      <c r="I60" s="122"/>
      <c r="J60" s="122"/>
    </row>
    <row r="61" ht="15" customHeight="1">
      <c r="F61" s="88" t="s">
        <v>114</v>
      </c>
    </row>
    <row r="62" spans="1:10" ht="12.75" customHeight="1">
      <c r="A62" s="13"/>
      <c r="B62" s="14"/>
      <c r="C62" s="15"/>
      <c r="D62" s="91" t="s">
        <v>19</v>
      </c>
      <c r="E62" s="90"/>
      <c r="F62" s="91" t="s">
        <v>19</v>
      </c>
      <c r="G62" s="90"/>
      <c r="H62" s="91" t="s">
        <v>19</v>
      </c>
      <c r="I62" s="90"/>
      <c r="J62" s="91" t="s">
        <v>19</v>
      </c>
    </row>
    <row r="63" spans="1:10" ht="12.75" customHeight="1">
      <c r="A63" s="13"/>
      <c r="B63" s="14"/>
      <c r="C63" s="15"/>
      <c r="D63" s="91" t="str">
        <f>D8</f>
        <v>2011</v>
      </c>
      <c r="E63" s="90"/>
      <c r="F63" s="91" t="str">
        <f>F8</f>
        <v>2010</v>
      </c>
      <c r="G63" s="90"/>
      <c r="H63" s="91" t="str">
        <f>D63</f>
        <v>2011</v>
      </c>
      <c r="I63" s="90"/>
      <c r="J63" s="91" t="str">
        <f>F63</f>
        <v>2010</v>
      </c>
    </row>
    <row r="64" spans="1:10" ht="12.75" customHeight="1">
      <c r="A64" s="13"/>
      <c r="B64" s="19" t="s">
        <v>2</v>
      </c>
      <c r="C64" s="15"/>
      <c r="D64" s="86" t="s">
        <v>42</v>
      </c>
      <c r="E64" s="90"/>
      <c r="F64" s="86" t="str">
        <f>D64</f>
        <v>Baht </v>
      </c>
      <c r="G64" s="90"/>
      <c r="H64" s="86" t="str">
        <f>F64</f>
        <v>Baht </v>
      </c>
      <c r="I64" s="90"/>
      <c r="J64" s="86" t="str">
        <f>H64</f>
        <v>Baht </v>
      </c>
    </row>
    <row r="65" spans="1:11" ht="7.5" customHeight="1">
      <c r="A65" s="13"/>
      <c r="K65" s="17"/>
    </row>
    <row r="66" spans="1:11" ht="12.75" customHeight="1">
      <c r="A66" s="13" t="s">
        <v>68</v>
      </c>
      <c r="K66" s="17"/>
    </row>
    <row r="67" spans="1:11" ht="7.5" customHeight="1">
      <c r="A67" s="13"/>
      <c r="K67" s="17"/>
    </row>
    <row r="68" spans="1:11" ht="12.75" customHeight="1">
      <c r="A68" s="13" t="s">
        <v>24</v>
      </c>
      <c r="K68" s="17"/>
    </row>
    <row r="69" spans="1:11" ht="7.5" customHeight="1">
      <c r="A69" s="13"/>
      <c r="K69" s="17"/>
    </row>
    <row r="70" spans="1:11" ht="12.75" customHeight="1">
      <c r="A70" s="17" t="s">
        <v>58</v>
      </c>
      <c r="B70" s="22">
        <v>26</v>
      </c>
      <c r="D70" s="85">
        <v>365952109</v>
      </c>
      <c r="F70" s="85">
        <v>625925230</v>
      </c>
      <c r="H70" s="94">
        <v>0</v>
      </c>
      <c r="J70" s="85">
        <v>200000000</v>
      </c>
      <c r="K70" s="17"/>
    </row>
    <row r="71" spans="1:11" ht="12.75" customHeight="1">
      <c r="A71" s="17" t="s">
        <v>166</v>
      </c>
      <c r="B71" s="22">
        <v>27</v>
      </c>
      <c r="D71" s="85">
        <v>29154076928</v>
      </c>
      <c r="F71" s="85">
        <v>18568994762</v>
      </c>
      <c r="H71" s="85">
        <v>2281818799</v>
      </c>
      <c r="J71" s="85">
        <v>2133746038</v>
      </c>
      <c r="K71" s="17"/>
    </row>
    <row r="72" spans="1:10" ht="12.75" customHeight="1">
      <c r="A72" s="17" t="s">
        <v>65</v>
      </c>
      <c r="B72" s="22">
        <v>26</v>
      </c>
      <c r="D72" s="85">
        <v>6896129467</v>
      </c>
      <c r="F72" s="85">
        <v>7170770534</v>
      </c>
      <c r="H72" s="85">
        <v>4000000000</v>
      </c>
      <c r="J72" s="85">
        <v>3803322390</v>
      </c>
    </row>
    <row r="73" spans="1:10" ht="12.75" customHeight="1">
      <c r="A73" s="17" t="s">
        <v>90</v>
      </c>
      <c r="B73" s="17"/>
      <c r="C73" s="17"/>
      <c r="D73" s="85">
        <f>379433718-2</f>
        <v>379433716</v>
      </c>
      <c r="E73" s="89"/>
      <c r="F73" s="85">
        <v>346044985</v>
      </c>
      <c r="G73" s="89"/>
      <c r="H73" s="94">
        <v>0</v>
      </c>
      <c r="J73" s="94">
        <v>0</v>
      </c>
    </row>
    <row r="74" spans="1:10" ht="12.75" customHeight="1">
      <c r="A74" s="17" t="s">
        <v>8</v>
      </c>
      <c r="B74" s="22">
        <v>28</v>
      </c>
      <c r="D74" s="93">
        <v>4013469412</v>
      </c>
      <c r="E74" s="95"/>
      <c r="F74" s="93">
        <v>3237422877</v>
      </c>
      <c r="G74" s="95"/>
      <c r="H74" s="93">
        <v>347065453</v>
      </c>
      <c r="I74" s="95"/>
      <c r="J74" s="93">
        <v>328657667</v>
      </c>
    </row>
    <row r="75" spans="1:11" ht="7.5" customHeight="1">
      <c r="A75" s="13"/>
      <c r="K75" s="17"/>
    </row>
    <row r="76" spans="1:10" ht="12.75" customHeight="1">
      <c r="A76" s="13" t="s">
        <v>84</v>
      </c>
      <c r="D76" s="93">
        <f>SUM(D70:D74)</f>
        <v>40809061632</v>
      </c>
      <c r="F76" s="93">
        <f>SUM(F70:F74)</f>
        <v>29949158388</v>
      </c>
      <c r="H76" s="93">
        <f>SUM(H70:H74)</f>
        <v>6628884252</v>
      </c>
      <c r="J76" s="93">
        <f>SUM(J70:J74)</f>
        <v>6465726095</v>
      </c>
    </row>
    <row r="77" spans="4:10" ht="7.5" customHeight="1">
      <c r="D77" s="95"/>
      <c r="F77" s="95"/>
      <c r="H77" s="95"/>
      <c r="J77" s="95"/>
    </row>
    <row r="78" ht="12.75" customHeight="1">
      <c r="A78" s="13" t="s">
        <v>25</v>
      </c>
    </row>
    <row r="79" spans="1:11" ht="9.75" customHeight="1">
      <c r="A79" s="13"/>
      <c r="K79" s="17"/>
    </row>
    <row r="80" spans="1:10" ht="12.75" customHeight="1">
      <c r="A80" s="17" t="s">
        <v>33</v>
      </c>
      <c r="B80" s="22">
        <v>26</v>
      </c>
      <c r="D80" s="85">
        <v>77976289615</v>
      </c>
      <c r="F80" s="85">
        <v>64675353444</v>
      </c>
      <c r="H80" s="85">
        <f>26665478797-H81</f>
        <v>23415833417</v>
      </c>
      <c r="J80" s="85">
        <f>28220461207-J81</f>
        <v>25166915905</v>
      </c>
    </row>
    <row r="81" spans="1:10" ht="12.75" customHeight="1">
      <c r="A81" s="17" t="s">
        <v>167</v>
      </c>
      <c r="B81" s="22">
        <v>42</v>
      </c>
      <c r="D81" s="94">
        <v>0</v>
      </c>
      <c r="E81" s="94"/>
      <c r="F81" s="94">
        <v>0</v>
      </c>
      <c r="H81" s="85">
        <v>3249645380</v>
      </c>
      <c r="J81" s="85">
        <v>3053545302</v>
      </c>
    </row>
    <row r="82" spans="1:10" ht="12.75" customHeight="1">
      <c r="A82" s="17" t="s">
        <v>104</v>
      </c>
      <c r="B82" s="22">
        <v>29</v>
      </c>
      <c r="D82" s="89">
        <v>36320148</v>
      </c>
      <c r="F82" s="94">
        <v>0</v>
      </c>
      <c r="G82" s="94"/>
      <c r="H82" s="85">
        <v>36320148</v>
      </c>
      <c r="I82" s="94"/>
      <c r="J82" s="94">
        <v>0</v>
      </c>
    </row>
    <row r="83" spans="1:10" ht="12.75" customHeight="1">
      <c r="A83" s="17" t="s">
        <v>173</v>
      </c>
      <c r="B83" s="22">
        <v>24</v>
      </c>
      <c r="D83" s="85">
        <v>4634507648</v>
      </c>
      <c r="F83" s="85">
        <f>1641528929-5789962</f>
        <v>1635738967</v>
      </c>
      <c r="H83" s="85">
        <v>272716265</v>
      </c>
      <c r="J83" s="85">
        <v>480533835</v>
      </c>
    </row>
    <row r="84" spans="1:10" ht="12.75" customHeight="1">
      <c r="A84" s="17" t="s">
        <v>97</v>
      </c>
      <c r="B84" s="22">
        <v>30</v>
      </c>
      <c r="D84" s="85">
        <v>3640166195</v>
      </c>
      <c r="F84" s="85">
        <v>4123452408</v>
      </c>
      <c r="G84" s="94"/>
      <c r="H84" s="94">
        <v>0</v>
      </c>
      <c r="I84" s="94"/>
      <c r="J84" s="94">
        <v>0</v>
      </c>
    </row>
    <row r="85" spans="1:10" ht="12.75" customHeight="1">
      <c r="A85" s="17" t="s">
        <v>119</v>
      </c>
      <c r="B85" s="22">
        <v>31</v>
      </c>
      <c r="D85" s="85">
        <v>865701056</v>
      </c>
      <c r="F85" s="94">
        <v>0</v>
      </c>
      <c r="G85" s="94"/>
      <c r="H85" s="85">
        <v>264926628</v>
      </c>
      <c r="I85" s="94"/>
      <c r="J85" s="94">
        <v>0</v>
      </c>
    </row>
    <row r="86" spans="1:10" ht="12.75" customHeight="1">
      <c r="A86" s="17" t="s">
        <v>9</v>
      </c>
      <c r="B86" s="22">
        <v>32</v>
      </c>
      <c r="D86" s="93">
        <v>2086779651</v>
      </c>
      <c r="E86" s="95"/>
      <c r="F86" s="93">
        <v>2184833617</v>
      </c>
      <c r="G86" s="95"/>
      <c r="H86" s="93">
        <v>297256168</v>
      </c>
      <c r="I86" s="95"/>
      <c r="J86" s="93">
        <v>297256168</v>
      </c>
    </row>
    <row r="87" spans="1:11" ht="7.5" customHeight="1">
      <c r="A87" s="13"/>
      <c r="K87" s="17"/>
    </row>
    <row r="88" spans="1:10" ht="12.75" customHeight="1">
      <c r="A88" s="13" t="s">
        <v>85</v>
      </c>
      <c r="D88" s="93">
        <f>SUM(D80:D87)</f>
        <v>89239764313</v>
      </c>
      <c r="E88" s="95"/>
      <c r="F88" s="93">
        <f>SUM(F80:F87)</f>
        <v>72619378436</v>
      </c>
      <c r="G88" s="95"/>
      <c r="H88" s="93">
        <f>SUM(H80:H87)</f>
        <v>27536698006</v>
      </c>
      <c r="I88" s="95"/>
      <c r="J88" s="93">
        <f>SUM(J80:J87)</f>
        <v>28998251210</v>
      </c>
    </row>
    <row r="89" spans="1:11" ht="7.5" customHeight="1">
      <c r="A89" s="13"/>
      <c r="K89" s="17"/>
    </row>
    <row r="90" spans="1:10" ht="12.75" customHeight="1">
      <c r="A90" s="13" t="s">
        <v>26</v>
      </c>
      <c r="D90" s="93">
        <f>D88+D76</f>
        <v>130048825945</v>
      </c>
      <c r="E90" s="95"/>
      <c r="F90" s="93">
        <f>F88+F76</f>
        <v>102568536824</v>
      </c>
      <c r="G90" s="95"/>
      <c r="H90" s="93">
        <f>H88+H76</f>
        <v>34165582258</v>
      </c>
      <c r="I90" s="95"/>
      <c r="J90" s="93">
        <f>J88+J76</f>
        <v>35463977305</v>
      </c>
    </row>
    <row r="91" spans="1:11" ht="7.5" customHeight="1">
      <c r="A91" s="13"/>
      <c r="K91" s="17"/>
    </row>
    <row r="92" spans="1:9" ht="12.75" customHeight="1">
      <c r="A92" s="13" t="s">
        <v>67</v>
      </c>
      <c r="E92" s="95"/>
      <c r="G92" s="95"/>
      <c r="I92" s="95"/>
    </row>
    <row r="93" spans="1:11" ht="7.5" customHeight="1">
      <c r="A93" s="13"/>
      <c r="K93" s="17"/>
    </row>
    <row r="94" spans="1:9" ht="12.75" customHeight="1">
      <c r="A94" s="17" t="s">
        <v>10</v>
      </c>
      <c r="B94" s="22">
        <v>33</v>
      </c>
      <c r="E94" s="95"/>
      <c r="I94" s="95"/>
    </row>
    <row r="95" spans="1:10" ht="12.75" customHeight="1">
      <c r="A95" s="17" t="s">
        <v>28</v>
      </c>
      <c r="D95" s="95"/>
      <c r="E95" s="95"/>
      <c r="F95" s="95"/>
      <c r="G95" s="95"/>
      <c r="H95" s="95"/>
      <c r="I95" s="95"/>
      <c r="J95" s="95"/>
    </row>
    <row r="96" spans="1:10" ht="12.75" customHeight="1">
      <c r="A96" s="17" t="s">
        <v>180</v>
      </c>
      <c r="D96" s="98"/>
      <c r="E96" s="95"/>
      <c r="F96" s="98"/>
      <c r="G96" s="95"/>
      <c r="H96" s="98"/>
      <c r="I96" s="95"/>
      <c r="J96" s="98"/>
    </row>
    <row r="97" spans="1:10" ht="12.75" customHeight="1" thickBot="1">
      <c r="A97" s="17" t="s">
        <v>120</v>
      </c>
      <c r="D97" s="100">
        <v>153332070330</v>
      </c>
      <c r="F97" s="100">
        <v>153332070330</v>
      </c>
      <c r="H97" s="100">
        <v>153332070330</v>
      </c>
      <c r="J97" s="100">
        <v>153332070330</v>
      </c>
    </row>
    <row r="98" spans="1:11" ht="7.5" customHeight="1" thickTop="1">
      <c r="A98" s="13"/>
      <c r="K98" s="17"/>
    </row>
    <row r="99" spans="1:10" ht="12.75" customHeight="1">
      <c r="A99" s="17" t="s">
        <v>40</v>
      </c>
      <c r="D99" s="95"/>
      <c r="F99" s="95"/>
      <c r="H99" s="95"/>
      <c r="J99" s="95"/>
    </row>
    <row r="100" spans="1:10" ht="12.75" customHeight="1">
      <c r="A100" s="17" t="s">
        <v>121</v>
      </c>
      <c r="D100" s="94"/>
      <c r="F100" s="94"/>
      <c r="H100" s="94"/>
      <c r="J100" s="94"/>
    </row>
    <row r="101" spans="1:10" ht="12.75" customHeight="1">
      <c r="A101" s="17" t="s">
        <v>122</v>
      </c>
      <c r="D101" s="89">
        <f>145031974100-182590</f>
        <v>145031791510</v>
      </c>
      <c r="F101" s="94"/>
      <c r="H101" s="89">
        <v>145031791510</v>
      </c>
      <c r="J101" s="94"/>
    </row>
    <row r="102" ht="12.75" customHeight="1">
      <c r="A102" s="17" t="s">
        <v>123</v>
      </c>
    </row>
    <row r="103" spans="1:10" ht="12.75" customHeight="1">
      <c r="A103" s="17" t="s">
        <v>122</v>
      </c>
      <c r="D103" s="94"/>
      <c r="F103" s="85">
        <v>77757424030</v>
      </c>
      <c r="H103" s="94"/>
      <c r="J103" s="85">
        <v>77757424030</v>
      </c>
    </row>
    <row r="104" ht="12.75" customHeight="1">
      <c r="A104" s="17" t="s">
        <v>36</v>
      </c>
    </row>
    <row r="105" spans="1:10" ht="12.75" customHeight="1">
      <c r="A105" s="17" t="s">
        <v>38</v>
      </c>
      <c r="D105" s="85">
        <v>11432046462</v>
      </c>
      <c r="F105" s="85">
        <v>11432046462</v>
      </c>
      <c r="H105" s="85">
        <v>11432046462</v>
      </c>
      <c r="J105" s="85">
        <v>11432046462</v>
      </c>
    </row>
    <row r="106" ht="12.75" customHeight="1">
      <c r="A106" s="17" t="s">
        <v>37</v>
      </c>
    </row>
    <row r="107" spans="1:10" ht="12.75" customHeight="1">
      <c r="A107" s="17" t="s">
        <v>38</v>
      </c>
      <c r="D107" s="85">
        <v>-85987465996</v>
      </c>
      <c r="F107" s="85">
        <f>-30335123897-1492776584</f>
        <v>-31827900481</v>
      </c>
      <c r="H107" s="85">
        <v>-85987465996</v>
      </c>
      <c r="J107" s="85">
        <f>-30335123897-1492776584</f>
        <v>-31827900481</v>
      </c>
    </row>
    <row r="108" ht="12.75" customHeight="1">
      <c r="A108" s="17" t="s">
        <v>60</v>
      </c>
    </row>
    <row r="109" spans="1:11" ht="12.75" customHeight="1">
      <c r="A109" s="17" t="s">
        <v>34</v>
      </c>
      <c r="B109" s="22">
        <v>34</v>
      </c>
      <c r="D109" s="85">
        <v>34880969</v>
      </c>
      <c r="F109" s="85">
        <v>34880969</v>
      </c>
      <c r="H109" s="85">
        <v>34880969</v>
      </c>
      <c r="J109" s="85">
        <v>34880969</v>
      </c>
      <c r="K109" s="31"/>
    </row>
    <row r="110" spans="1:11" ht="12.75" customHeight="1">
      <c r="A110" s="17" t="s">
        <v>174</v>
      </c>
      <c r="D110" s="95">
        <v>-48206800515</v>
      </c>
      <c r="E110" s="95"/>
      <c r="F110" s="95">
        <v>-44838625693</v>
      </c>
      <c r="G110" s="95"/>
      <c r="H110" s="95">
        <v>-45650962615</v>
      </c>
      <c r="I110" s="95"/>
      <c r="J110" s="95">
        <v>-41247060831</v>
      </c>
      <c r="K110" s="25"/>
    </row>
    <row r="111" spans="1:11" ht="12.75" customHeight="1">
      <c r="A111" s="17" t="s">
        <v>124</v>
      </c>
      <c r="D111" s="93">
        <v>-1527107269</v>
      </c>
      <c r="F111" s="93">
        <v>-1418690248</v>
      </c>
      <c r="H111" s="96">
        <v>0</v>
      </c>
      <c r="J111" s="96">
        <v>0</v>
      </c>
      <c r="K111" s="25"/>
    </row>
    <row r="112" spans="1:11" ht="7.5" customHeight="1">
      <c r="A112" s="13"/>
      <c r="K112" s="17"/>
    </row>
    <row r="113" spans="1:11" ht="12.75" customHeight="1">
      <c r="A113" s="13" t="s">
        <v>126</v>
      </c>
      <c r="D113" s="95">
        <f>SUM(D100:D111)</f>
        <v>20777345161</v>
      </c>
      <c r="E113" s="95"/>
      <c r="F113" s="95">
        <f>SUM(F100:F111)</f>
        <v>11139135039</v>
      </c>
      <c r="G113" s="95"/>
      <c r="H113" s="95">
        <f>SUM(H100:H111)</f>
        <v>24860290330</v>
      </c>
      <c r="I113" s="95"/>
      <c r="J113" s="95">
        <f>SUM(J100:J110)</f>
        <v>16149390149</v>
      </c>
      <c r="K113" s="31"/>
    </row>
    <row r="114" spans="1:10" ht="12.75" customHeight="1">
      <c r="A114" s="17" t="s">
        <v>125</v>
      </c>
      <c r="B114" s="22">
        <v>35</v>
      </c>
      <c r="D114" s="93">
        <v>691998072</v>
      </c>
      <c r="E114" s="95"/>
      <c r="F114" s="93">
        <v>568251236</v>
      </c>
      <c r="G114" s="95"/>
      <c r="H114" s="96">
        <v>0</v>
      </c>
      <c r="I114" s="98"/>
      <c r="J114" s="96">
        <v>0</v>
      </c>
    </row>
    <row r="115" spans="1:11" ht="7.5" customHeight="1">
      <c r="A115" s="13"/>
      <c r="K115" s="17"/>
    </row>
    <row r="116" spans="1:10" ht="12.75" customHeight="1">
      <c r="A116" s="13" t="s">
        <v>27</v>
      </c>
      <c r="D116" s="93">
        <f>SUM(D113:D114)</f>
        <v>21469343233</v>
      </c>
      <c r="F116" s="93">
        <f>SUM(F113:F114)</f>
        <v>11707386275</v>
      </c>
      <c r="H116" s="93">
        <f>SUM(H113:H114)</f>
        <v>24860290330</v>
      </c>
      <c r="J116" s="93">
        <f>SUM(J113:J114)</f>
        <v>16149390149</v>
      </c>
    </row>
    <row r="117" spans="1:11" ht="7.5" customHeight="1">
      <c r="A117" s="13"/>
      <c r="K117" s="17"/>
    </row>
    <row r="118" spans="1:10" ht="12.75" customHeight="1" thickBot="1">
      <c r="A118" s="123" t="s">
        <v>66</v>
      </c>
      <c r="B118" s="123"/>
      <c r="D118" s="100">
        <f>D116+D90</f>
        <v>151518169178</v>
      </c>
      <c r="F118" s="100">
        <f>F116+F90</f>
        <v>114275923099</v>
      </c>
      <c r="H118" s="100">
        <f>H116+H90</f>
        <v>59025872588</v>
      </c>
      <c r="J118" s="100">
        <f>J116+J90</f>
        <v>51613367454</v>
      </c>
    </row>
    <row r="119" spans="1:10" ht="12.75" customHeight="1" thickTop="1">
      <c r="A119" s="48"/>
      <c r="B119" s="48"/>
      <c r="D119" s="95"/>
      <c r="F119" s="95"/>
      <c r="H119" s="95"/>
      <c r="J119" s="95"/>
    </row>
    <row r="120" spans="1:10" ht="12.75" customHeight="1">
      <c r="A120" s="48"/>
      <c r="B120" s="48"/>
      <c r="D120" s="95"/>
      <c r="F120" s="95"/>
      <c r="H120" s="95"/>
      <c r="J120" s="95"/>
    </row>
    <row r="121" ht="17.25" customHeight="1"/>
    <row r="122" spans="1:10" ht="21.75" customHeight="1">
      <c r="A122" s="121" t="str">
        <f>A54</f>
        <v>The accompanying notes on pages 8 to 85 are an integral part of these financial statements.</v>
      </c>
      <c r="B122" s="121"/>
      <c r="C122" s="121"/>
      <c r="D122" s="121"/>
      <c r="E122" s="121"/>
      <c r="F122" s="121"/>
      <c r="G122" s="121"/>
      <c r="H122" s="121"/>
      <c r="I122" s="121"/>
      <c r="J122" s="121"/>
    </row>
    <row r="123" spans="1:10" ht="15" customHeight="1">
      <c r="A123" s="27"/>
      <c r="B123" s="27"/>
      <c r="C123" s="27"/>
      <c r="D123" s="105"/>
      <c r="E123" s="105"/>
      <c r="F123" s="105"/>
      <c r="G123" s="105"/>
      <c r="H123" s="105"/>
      <c r="I123" s="105"/>
      <c r="J123" s="106">
        <v>3</v>
      </c>
    </row>
    <row r="124" spans="1:10" ht="15" customHeight="1">
      <c r="A124" s="13" t="str">
        <f>A56</f>
        <v>True Corporation Public Company Limited</v>
      </c>
      <c r="B124" s="14"/>
      <c r="C124" s="15"/>
      <c r="D124" s="87"/>
      <c r="E124" s="87"/>
      <c r="F124" s="87"/>
      <c r="G124" s="87"/>
      <c r="H124" s="87"/>
      <c r="I124" s="87"/>
      <c r="J124" s="87"/>
    </row>
    <row r="125" spans="1:10" ht="15" customHeight="1">
      <c r="A125" s="13" t="s">
        <v>194</v>
      </c>
      <c r="B125" s="14"/>
      <c r="C125" s="15"/>
      <c r="D125" s="87"/>
      <c r="E125" s="87"/>
      <c r="F125" s="87"/>
      <c r="G125" s="87"/>
      <c r="H125" s="87"/>
      <c r="I125" s="87"/>
      <c r="J125" s="87"/>
    </row>
    <row r="126" spans="1:10" ht="15" customHeight="1">
      <c r="A126" s="18" t="s">
        <v>117</v>
      </c>
      <c r="B126" s="19"/>
      <c r="C126" s="20"/>
      <c r="D126" s="84"/>
      <c r="E126" s="84"/>
      <c r="F126" s="84"/>
      <c r="G126" s="84"/>
      <c r="H126" s="84"/>
      <c r="I126" s="84"/>
      <c r="J126" s="84"/>
    </row>
    <row r="127" spans="1:10" ht="15" customHeight="1">
      <c r="A127" s="28"/>
      <c r="B127" s="21"/>
      <c r="C127" s="29"/>
      <c r="D127" s="82"/>
      <c r="E127" s="82"/>
      <c r="F127" s="82"/>
      <c r="G127" s="82"/>
      <c r="H127" s="82"/>
      <c r="I127" s="82"/>
      <c r="J127" s="82"/>
    </row>
    <row r="128" spans="1:10" ht="13.5" customHeight="1">
      <c r="A128" s="13"/>
      <c r="B128" s="14"/>
      <c r="C128" s="15"/>
      <c r="D128" s="122" t="s">
        <v>0</v>
      </c>
      <c r="E128" s="122"/>
      <c r="F128" s="122"/>
      <c r="G128" s="87"/>
      <c r="H128" s="122" t="s">
        <v>1</v>
      </c>
      <c r="I128" s="122"/>
      <c r="J128" s="122"/>
    </row>
    <row r="129" spans="1:10" ht="13.5" customHeight="1" hidden="1">
      <c r="A129" s="13"/>
      <c r="B129" s="14"/>
      <c r="C129" s="15"/>
      <c r="D129" s="88"/>
      <c r="E129" s="88"/>
      <c r="F129" s="88"/>
      <c r="G129" s="87"/>
      <c r="H129" s="88"/>
      <c r="I129" s="88"/>
      <c r="J129" s="88"/>
    </row>
    <row r="130" spans="1:10" ht="13.5" customHeight="1">
      <c r="A130" s="33"/>
      <c r="D130" s="95"/>
      <c r="F130" s="88" t="s">
        <v>114</v>
      </c>
      <c r="H130" s="95"/>
      <c r="J130" s="95"/>
    </row>
    <row r="131" spans="1:10" ht="13.5" customHeight="1">
      <c r="A131" s="13"/>
      <c r="B131" s="14"/>
      <c r="C131" s="15"/>
      <c r="D131" s="90" t="s">
        <v>19</v>
      </c>
      <c r="E131" s="90"/>
      <c r="F131" s="90" t="s">
        <v>19</v>
      </c>
      <c r="G131" s="90"/>
      <c r="H131" s="90" t="s">
        <v>19</v>
      </c>
      <c r="I131" s="90"/>
      <c r="J131" s="90" t="s">
        <v>19</v>
      </c>
    </row>
    <row r="132" spans="1:10" ht="13.5" customHeight="1">
      <c r="A132" s="13"/>
      <c r="B132" s="14"/>
      <c r="C132" s="15"/>
      <c r="D132" s="91" t="s">
        <v>116</v>
      </c>
      <c r="E132" s="90"/>
      <c r="F132" s="91" t="s">
        <v>100</v>
      </c>
      <c r="G132" s="90"/>
      <c r="H132" s="91" t="str">
        <f>D132</f>
        <v>2011</v>
      </c>
      <c r="I132" s="90"/>
      <c r="J132" s="91" t="str">
        <f>F132</f>
        <v>2010</v>
      </c>
    </row>
    <row r="133" spans="1:10" ht="13.5" customHeight="1">
      <c r="A133" s="13"/>
      <c r="B133" s="19" t="s">
        <v>2</v>
      </c>
      <c r="C133" s="15"/>
      <c r="D133" s="86" t="s">
        <v>41</v>
      </c>
      <c r="E133" s="90"/>
      <c r="F133" s="86" t="s">
        <v>41</v>
      </c>
      <c r="G133" s="90"/>
      <c r="H133" s="86" t="str">
        <f>F133</f>
        <v>Baht</v>
      </c>
      <c r="I133" s="90"/>
      <c r="J133" s="86" t="str">
        <f>H133</f>
        <v>Baht</v>
      </c>
    </row>
    <row r="134" spans="4:11" ht="6" customHeight="1">
      <c r="D134" s="95"/>
      <c r="E134" s="95"/>
      <c r="F134" s="95"/>
      <c r="G134" s="95"/>
      <c r="H134" s="95"/>
      <c r="I134" s="95"/>
      <c r="J134" s="95"/>
      <c r="K134" s="32"/>
    </row>
    <row r="135" spans="1:2" ht="13.5" customHeight="1">
      <c r="A135" s="13" t="s">
        <v>12</v>
      </c>
      <c r="B135" s="22">
        <v>8</v>
      </c>
    </row>
    <row r="136" ht="13.5" customHeight="1">
      <c r="A136" s="13"/>
    </row>
    <row r="137" spans="1:11" ht="13.5" customHeight="1">
      <c r="A137" s="17" t="s">
        <v>75</v>
      </c>
      <c r="D137" s="85">
        <v>65132461761</v>
      </c>
      <c r="F137" s="85">
        <v>59062426426</v>
      </c>
      <c r="H137" s="85">
        <v>11713986665</v>
      </c>
      <c r="J137" s="85">
        <v>12041637257</v>
      </c>
      <c r="K137" s="17"/>
    </row>
    <row r="138" spans="1:11" ht="13.5" customHeight="1">
      <c r="A138" s="17" t="s">
        <v>13</v>
      </c>
      <c r="D138" s="93">
        <v>6805156243</v>
      </c>
      <c r="E138" s="95"/>
      <c r="F138" s="93">
        <v>3316041315</v>
      </c>
      <c r="G138" s="95"/>
      <c r="H138" s="93">
        <v>44962296</v>
      </c>
      <c r="I138" s="95"/>
      <c r="J138" s="93">
        <v>97654905</v>
      </c>
      <c r="K138" s="32"/>
    </row>
    <row r="139" spans="4:11" ht="6" customHeight="1">
      <c r="D139" s="95"/>
      <c r="E139" s="95"/>
      <c r="F139" s="95"/>
      <c r="G139" s="95"/>
      <c r="H139" s="95"/>
      <c r="I139" s="95"/>
      <c r="J139" s="95"/>
      <c r="K139" s="32"/>
    </row>
    <row r="140" spans="1:11" ht="13.5" customHeight="1">
      <c r="A140" s="13" t="s">
        <v>14</v>
      </c>
      <c r="D140" s="93">
        <f>SUM(D137:D138)</f>
        <v>71937618004</v>
      </c>
      <c r="F140" s="93">
        <f>SUM(F137:F138)</f>
        <v>62378467741</v>
      </c>
      <c r="H140" s="93">
        <f>SUM(H137:H138)</f>
        <v>11758948961</v>
      </c>
      <c r="J140" s="93">
        <f>SUM(J137:J138)</f>
        <v>12139292162</v>
      </c>
      <c r="K140" s="17"/>
    </row>
    <row r="141" spans="4:11" ht="6" customHeight="1">
      <c r="D141" s="95"/>
      <c r="E141" s="95"/>
      <c r="F141" s="95"/>
      <c r="G141" s="95"/>
      <c r="H141" s="95"/>
      <c r="I141" s="95"/>
      <c r="J141" s="95"/>
      <c r="K141" s="32"/>
    </row>
    <row r="142" ht="13.5" customHeight="1">
      <c r="A142" s="13" t="s">
        <v>29</v>
      </c>
    </row>
    <row r="143" spans="1:10" ht="13.5" customHeight="1">
      <c r="A143" s="17" t="s">
        <v>61</v>
      </c>
      <c r="D143" s="85">
        <v>46045350064</v>
      </c>
      <c r="F143" s="85">
        <v>39976479809</v>
      </c>
      <c r="H143" s="85">
        <v>5636406177</v>
      </c>
      <c r="J143" s="85">
        <v>5852709371</v>
      </c>
    </row>
    <row r="144" spans="1:10" ht="13.5" customHeight="1">
      <c r="A144" s="17" t="s">
        <v>15</v>
      </c>
      <c r="D144" s="93">
        <v>5881482799</v>
      </c>
      <c r="E144" s="95"/>
      <c r="F144" s="93">
        <v>2903936213</v>
      </c>
      <c r="G144" s="95"/>
      <c r="H144" s="93">
        <v>41752422</v>
      </c>
      <c r="I144" s="95"/>
      <c r="J144" s="93">
        <v>87352445</v>
      </c>
    </row>
    <row r="145" spans="4:11" ht="6" customHeight="1">
      <c r="D145" s="95"/>
      <c r="E145" s="95"/>
      <c r="F145" s="95"/>
      <c r="G145" s="95"/>
      <c r="H145" s="95"/>
      <c r="I145" s="95"/>
      <c r="J145" s="95"/>
      <c r="K145" s="32"/>
    </row>
    <row r="146" spans="1:10" ht="13.5" customHeight="1">
      <c r="A146" s="13" t="s">
        <v>30</v>
      </c>
      <c r="D146" s="93">
        <f>SUM(D143:D144)</f>
        <v>51926832863</v>
      </c>
      <c r="F146" s="93">
        <f>SUM(F143:F144)</f>
        <v>42880416022</v>
      </c>
      <c r="H146" s="93">
        <f>SUM(H143:H144)</f>
        <v>5678158599</v>
      </c>
      <c r="J146" s="93">
        <f>SUM(J143:J144)</f>
        <v>5940061816</v>
      </c>
    </row>
    <row r="147" spans="4:11" ht="6" customHeight="1">
      <c r="D147" s="95"/>
      <c r="E147" s="95"/>
      <c r="F147" s="95"/>
      <c r="G147" s="95"/>
      <c r="H147" s="95"/>
      <c r="I147" s="95"/>
      <c r="J147" s="95"/>
      <c r="K147" s="32"/>
    </row>
    <row r="148" spans="1:10" ht="13.5" customHeight="1">
      <c r="A148" s="13" t="s">
        <v>31</v>
      </c>
      <c r="D148" s="85">
        <f>+D140-D146</f>
        <v>20010785141</v>
      </c>
      <c r="F148" s="85">
        <f>+F140-F146</f>
        <v>19498051719</v>
      </c>
      <c r="H148" s="85">
        <f>+H140-H146</f>
        <v>6080790362</v>
      </c>
      <c r="J148" s="85">
        <f>+J140-J146</f>
        <v>6199230346</v>
      </c>
    </row>
    <row r="149" spans="1:10" ht="13.5" customHeight="1">
      <c r="A149" s="17" t="s">
        <v>175</v>
      </c>
      <c r="B149" s="22">
        <v>41</v>
      </c>
      <c r="D149" s="95">
        <v>12838087391</v>
      </c>
      <c r="F149" s="95">
        <v>640153259</v>
      </c>
      <c r="H149" s="95">
        <v>707055067</v>
      </c>
      <c r="J149" s="95">
        <v>440518304</v>
      </c>
    </row>
    <row r="150" spans="1:10" ht="13.5" customHeight="1">
      <c r="A150" s="17" t="s">
        <v>99</v>
      </c>
      <c r="D150" s="85">
        <v>-6247834378</v>
      </c>
      <c r="F150" s="85">
        <v>-4466127935</v>
      </c>
      <c r="H150" s="85">
        <v>-415696826</v>
      </c>
      <c r="J150" s="85">
        <v>-467755699</v>
      </c>
    </row>
    <row r="151" spans="1:10" ht="13.5" customHeight="1">
      <c r="A151" s="17" t="s">
        <v>176</v>
      </c>
      <c r="D151" s="85">
        <v>-9689442983</v>
      </c>
      <c r="F151" s="85">
        <f>-(7839977293+53020000-212335894)-212335894</f>
        <v>-7892997293</v>
      </c>
      <c r="H151" s="85">
        <f>-2995960809-28880000</f>
        <v>-3024840809</v>
      </c>
      <c r="J151" s="85">
        <f>-(3015952364+33100000-150069384)-150069384</f>
        <v>-3049052364</v>
      </c>
    </row>
    <row r="152" spans="1:10" ht="13.5" customHeight="1">
      <c r="A152" s="17" t="s">
        <v>142</v>
      </c>
      <c r="B152" s="22" t="s">
        <v>195</v>
      </c>
      <c r="D152" s="95">
        <v>-1283684375</v>
      </c>
      <c r="E152" s="95"/>
      <c r="F152" s="95">
        <v>-447848772</v>
      </c>
      <c r="G152" s="95"/>
      <c r="H152" s="95">
        <v>-3291120318</v>
      </c>
      <c r="I152" s="95"/>
      <c r="J152" s="95">
        <v>-82890029</v>
      </c>
    </row>
    <row r="153" spans="1:10" ht="13.5" customHeight="1">
      <c r="A153" s="17" t="s">
        <v>95</v>
      </c>
      <c r="B153" s="22">
        <v>19</v>
      </c>
      <c r="D153" s="99">
        <v>46922026</v>
      </c>
      <c r="E153" s="99"/>
      <c r="F153" s="99">
        <v>40405614</v>
      </c>
      <c r="G153" s="99"/>
      <c r="H153" s="98">
        <v>0</v>
      </c>
      <c r="I153" s="95"/>
      <c r="J153" s="98">
        <v>0</v>
      </c>
    </row>
    <row r="154" spans="1:10" ht="13.5" customHeight="1">
      <c r="A154" s="17" t="s">
        <v>105</v>
      </c>
      <c r="B154" s="22">
        <v>10</v>
      </c>
      <c r="D154" s="93">
        <v>-14971145945</v>
      </c>
      <c r="F154" s="93">
        <v>-5693409889</v>
      </c>
      <c r="H154" s="93">
        <v>-2390129885</v>
      </c>
      <c r="J154" s="93">
        <v>-2118760435</v>
      </c>
    </row>
    <row r="155" spans="4:11" ht="6" customHeight="1">
      <c r="D155" s="95"/>
      <c r="E155" s="95"/>
      <c r="F155" s="95"/>
      <c r="G155" s="95"/>
      <c r="H155" s="95"/>
      <c r="I155" s="95"/>
      <c r="J155" s="95"/>
      <c r="K155" s="32"/>
    </row>
    <row r="156" spans="1:10" ht="13.5" customHeight="1">
      <c r="A156" s="13" t="s">
        <v>168</v>
      </c>
      <c r="D156" s="95">
        <f>SUM(D148:D154)</f>
        <v>703686877</v>
      </c>
      <c r="F156" s="95">
        <f>SUM(F148:F154)</f>
        <v>1678226703</v>
      </c>
      <c r="H156" s="95">
        <f>SUM(H148:H154)</f>
        <v>-2333942409</v>
      </c>
      <c r="J156" s="95">
        <f>SUM(J148:J154)</f>
        <v>921290123</v>
      </c>
    </row>
    <row r="157" spans="1:10" ht="13.5" customHeight="1">
      <c r="A157" s="17" t="s">
        <v>177</v>
      </c>
      <c r="B157" s="22">
        <v>11</v>
      </c>
      <c r="D157" s="93">
        <v>-3439600404</v>
      </c>
      <c r="F157" s="93">
        <v>-577980832</v>
      </c>
      <c r="H157" s="97">
        <v>-1805101168</v>
      </c>
      <c r="I157" s="94"/>
      <c r="J157" s="97">
        <v>-326381067</v>
      </c>
    </row>
    <row r="158" spans="4:11" ht="6" customHeight="1">
      <c r="D158" s="95"/>
      <c r="E158" s="95"/>
      <c r="F158" s="95"/>
      <c r="G158" s="95"/>
      <c r="H158" s="95"/>
      <c r="I158" s="95"/>
      <c r="J158" s="95"/>
      <c r="K158" s="32"/>
    </row>
    <row r="159" spans="1:10" ht="13.5" customHeight="1" thickBot="1">
      <c r="A159" s="13" t="s">
        <v>143</v>
      </c>
      <c r="D159" s="100">
        <f>SUM(D155:D158)</f>
        <v>-2735913527</v>
      </c>
      <c r="F159" s="100">
        <f>SUM(F155:F158)</f>
        <v>1100245871</v>
      </c>
      <c r="H159" s="100">
        <f>SUM(H156:H157)</f>
        <v>-4139043577</v>
      </c>
      <c r="J159" s="100">
        <f>SUM(J156:J157)</f>
        <v>594909056</v>
      </c>
    </row>
    <row r="160" spans="4:11" ht="6" customHeight="1" thickTop="1">
      <c r="D160" s="95"/>
      <c r="E160" s="95"/>
      <c r="F160" s="95"/>
      <c r="G160" s="95"/>
      <c r="H160" s="95"/>
      <c r="I160" s="95"/>
      <c r="J160" s="95"/>
      <c r="K160" s="32"/>
    </row>
    <row r="161" spans="1:10" ht="13.5" customHeight="1">
      <c r="A161" s="13" t="s">
        <v>193</v>
      </c>
      <c r="D161" s="95"/>
      <c r="F161" s="95"/>
      <c r="H161" s="99"/>
      <c r="I161" s="94"/>
      <c r="J161" s="99"/>
    </row>
    <row r="162" spans="1:10" ht="13.5" customHeight="1">
      <c r="A162" s="17" t="s">
        <v>144</v>
      </c>
      <c r="D162" s="95"/>
      <c r="F162" s="95"/>
      <c r="H162" s="99"/>
      <c r="I162" s="94"/>
      <c r="J162" s="99"/>
    </row>
    <row r="163" spans="1:10" ht="13.5" customHeight="1">
      <c r="A163" s="17" t="s">
        <v>145</v>
      </c>
      <c r="D163" s="95">
        <v>11561021</v>
      </c>
      <c r="E163" s="95"/>
      <c r="F163" s="95">
        <v>27032</v>
      </c>
      <c r="G163" s="95"/>
      <c r="H163" s="98">
        <v>0</v>
      </c>
      <c r="I163" s="98"/>
      <c r="J163" s="98">
        <v>0</v>
      </c>
    </row>
    <row r="164" spans="1:10" ht="13.5" customHeight="1">
      <c r="A164" s="17" t="s">
        <v>181</v>
      </c>
      <c r="D164" s="93">
        <v>-31567060</v>
      </c>
      <c r="F164" s="96">
        <v>0</v>
      </c>
      <c r="H164" s="93">
        <v>-19390283</v>
      </c>
      <c r="I164" s="94"/>
      <c r="J164" s="96">
        <v>0</v>
      </c>
    </row>
    <row r="165" spans="4:11" ht="6" customHeight="1">
      <c r="D165" s="95"/>
      <c r="E165" s="95"/>
      <c r="F165" s="95"/>
      <c r="G165" s="95"/>
      <c r="H165" s="95"/>
      <c r="I165" s="95"/>
      <c r="J165" s="95"/>
      <c r="K165" s="32"/>
    </row>
    <row r="166" spans="1:10" ht="13.5" customHeight="1" thickBot="1">
      <c r="A166" s="13" t="s">
        <v>149</v>
      </c>
      <c r="D166" s="100">
        <f>SUM(D159,D163:D164)</f>
        <v>-2755919566</v>
      </c>
      <c r="F166" s="100">
        <f>SUM(F159,F163:F164)</f>
        <v>1100272903</v>
      </c>
      <c r="H166" s="100">
        <f>SUM(H159,H163:H164)</f>
        <v>-4158433860</v>
      </c>
      <c r="J166" s="100">
        <f>SUM(J159,J163:J164)</f>
        <v>594909056</v>
      </c>
    </row>
    <row r="167" spans="4:11" ht="6" customHeight="1" thickTop="1">
      <c r="D167" s="95"/>
      <c r="E167" s="95"/>
      <c r="F167" s="95"/>
      <c r="G167" s="95"/>
      <c r="H167" s="95"/>
      <c r="I167" s="95"/>
      <c r="J167" s="95"/>
      <c r="K167" s="32"/>
    </row>
    <row r="168" spans="1:10" ht="13.5" customHeight="1">
      <c r="A168" s="13" t="s">
        <v>147</v>
      </c>
      <c r="D168" s="95"/>
      <c r="F168" s="95"/>
      <c r="H168" s="99"/>
      <c r="I168" s="94"/>
      <c r="J168" s="99"/>
    </row>
    <row r="169" spans="1:10" ht="13.5" customHeight="1">
      <c r="A169" s="17" t="s">
        <v>148</v>
      </c>
      <c r="D169" s="95">
        <v>-2693687333</v>
      </c>
      <c r="F169" s="95">
        <v>1210516751</v>
      </c>
      <c r="H169" s="99">
        <v>-4139043577</v>
      </c>
      <c r="I169" s="94"/>
      <c r="J169" s="99">
        <v>594909056</v>
      </c>
    </row>
    <row r="170" spans="1:10" ht="13.5" customHeight="1">
      <c r="A170" s="17" t="s">
        <v>125</v>
      </c>
      <c r="D170" s="93">
        <v>-42226194</v>
      </c>
      <c r="F170" s="93">
        <v>-110270880</v>
      </c>
      <c r="H170" s="96">
        <v>0</v>
      </c>
      <c r="I170" s="94"/>
      <c r="J170" s="96">
        <v>0</v>
      </c>
    </row>
    <row r="171" spans="4:11" ht="6" customHeight="1">
      <c r="D171" s="95"/>
      <c r="E171" s="95"/>
      <c r="F171" s="95"/>
      <c r="G171" s="95"/>
      <c r="H171" s="95"/>
      <c r="I171" s="95"/>
      <c r="J171" s="95"/>
      <c r="K171" s="32"/>
    </row>
    <row r="172" spans="1:10" ht="13.5" customHeight="1" thickBot="1">
      <c r="A172" s="13" t="s">
        <v>143</v>
      </c>
      <c r="D172" s="100">
        <f>SUM(D169:D170)</f>
        <v>-2735913527</v>
      </c>
      <c r="F172" s="100">
        <f>SUM(F169:F170)</f>
        <v>1100245871</v>
      </c>
      <c r="H172" s="100">
        <f>SUM(H169:H170)</f>
        <v>-4139043577</v>
      </c>
      <c r="J172" s="100">
        <f>SUM(J169:J170)</f>
        <v>594909056</v>
      </c>
    </row>
    <row r="173" spans="4:11" ht="6" customHeight="1" thickTop="1">
      <c r="D173" s="95"/>
      <c r="E173" s="95"/>
      <c r="F173" s="95"/>
      <c r="G173" s="95"/>
      <c r="H173" s="95"/>
      <c r="I173" s="95"/>
      <c r="J173" s="95"/>
      <c r="K173" s="32"/>
    </row>
    <row r="174" spans="1:10" ht="13.5" customHeight="1">
      <c r="A174" s="13" t="s">
        <v>149</v>
      </c>
      <c r="D174" s="95"/>
      <c r="F174" s="95"/>
      <c r="H174" s="99"/>
      <c r="I174" s="94"/>
      <c r="J174" s="99"/>
    </row>
    <row r="175" spans="1:10" ht="13.5" customHeight="1">
      <c r="A175" s="13" t="s">
        <v>150</v>
      </c>
      <c r="D175" s="95"/>
      <c r="F175" s="95"/>
      <c r="H175" s="95"/>
      <c r="J175" s="95"/>
    </row>
    <row r="176" spans="1:10" ht="13.5" customHeight="1">
      <c r="A176" s="17" t="s">
        <v>148</v>
      </c>
      <c r="D176" s="95">
        <v>-2713632565</v>
      </c>
      <c r="F176" s="95">
        <v>1210556038</v>
      </c>
      <c r="H176" s="95">
        <v>-4158433860</v>
      </c>
      <c r="J176" s="95">
        <v>594909056</v>
      </c>
    </row>
    <row r="177" spans="1:10" ht="13.5" customHeight="1">
      <c r="A177" s="17" t="s">
        <v>125</v>
      </c>
      <c r="D177" s="93">
        <v>-42287001</v>
      </c>
      <c r="F177" s="93">
        <v>-110283135</v>
      </c>
      <c r="H177" s="96">
        <v>0</v>
      </c>
      <c r="I177" s="94"/>
      <c r="J177" s="96">
        <v>0</v>
      </c>
    </row>
    <row r="178" spans="4:10" ht="6" customHeight="1">
      <c r="D178" s="95"/>
      <c r="F178" s="95"/>
      <c r="H178" s="99"/>
      <c r="I178" s="94"/>
      <c r="J178" s="99"/>
    </row>
    <row r="179" spans="1:10" ht="13.5" customHeight="1" thickBot="1">
      <c r="A179" s="13" t="s">
        <v>149</v>
      </c>
      <c r="D179" s="100">
        <f>SUM(D176:D178)</f>
        <v>-2755919566</v>
      </c>
      <c r="F179" s="100">
        <f>SUM(F176:F178)</f>
        <v>1100272903</v>
      </c>
      <c r="H179" s="100">
        <f>SUM(H176:H178)</f>
        <v>-4158433860</v>
      </c>
      <c r="J179" s="100">
        <f>SUM(J176:J178)</f>
        <v>594909056</v>
      </c>
    </row>
    <row r="180" spans="1:10" ht="13.5" customHeight="1" thickTop="1">
      <c r="A180" s="13"/>
      <c r="F180" s="95"/>
      <c r="H180" s="95"/>
      <c r="J180" s="95"/>
    </row>
    <row r="181" spans="1:10" ht="13.5" customHeight="1" hidden="1">
      <c r="A181" s="13"/>
      <c r="D181" s="95"/>
      <c r="F181" s="95"/>
      <c r="H181" s="95"/>
      <c r="J181" s="95"/>
    </row>
    <row r="182" ht="13.5" customHeight="1">
      <c r="A182" s="13" t="s">
        <v>182</v>
      </c>
    </row>
    <row r="183" spans="1:2" ht="13.5" customHeight="1">
      <c r="A183" s="13" t="s">
        <v>151</v>
      </c>
      <c r="B183" s="22">
        <v>12</v>
      </c>
    </row>
    <row r="184" spans="1:10" ht="13.5" customHeight="1">
      <c r="A184" s="33" t="s">
        <v>92</v>
      </c>
      <c r="D184" s="107">
        <v>-0.23</v>
      </c>
      <c r="E184" s="108"/>
      <c r="F184" s="107">
        <v>0.17</v>
      </c>
      <c r="G184" s="108"/>
      <c r="H184" s="107">
        <v>-0.36</v>
      </c>
      <c r="I184" s="108"/>
      <c r="J184" s="107">
        <v>0.08</v>
      </c>
    </row>
    <row r="185" spans="1:10" ht="13.5" customHeight="1">
      <c r="A185" s="33" t="s">
        <v>93</v>
      </c>
      <c r="D185" s="107">
        <v>-0.23</v>
      </c>
      <c r="E185" s="108"/>
      <c r="F185" s="107">
        <v>0.17</v>
      </c>
      <c r="G185" s="108"/>
      <c r="H185" s="107">
        <v>-0.36</v>
      </c>
      <c r="I185" s="108"/>
      <c r="J185" s="107">
        <v>0.08</v>
      </c>
    </row>
    <row r="186" spans="1:10" ht="13.5" customHeight="1" hidden="1">
      <c r="A186" s="33"/>
      <c r="D186" s="95"/>
      <c r="F186" s="95"/>
      <c r="H186" s="95"/>
      <c r="J186" s="95"/>
    </row>
    <row r="187" spans="1:10" ht="13.5" customHeight="1">
      <c r="A187" s="33"/>
      <c r="D187" s="95"/>
      <c r="F187" s="95"/>
      <c r="H187" s="95"/>
      <c r="J187" s="95"/>
    </row>
    <row r="188" spans="1:10" ht="13.5" customHeight="1">
      <c r="A188" s="33"/>
      <c r="D188" s="95"/>
      <c r="F188" s="95"/>
      <c r="H188" s="95"/>
      <c r="J188" s="95"/>
    </row>
    <row r="189" spans="1:10" ht="21" customHeight="1">
      <c r="A189" s="33"/>
      <c r="D189" s="95"/>
      <c r="F189" s="95"/>
      <c r="H189" s="95"/>
      <c r="J189" s="95"/>
    </row>
    <row r="190" spans="1:10" ht="21.75" customHeight="1">
      <c r="A190" s="121" t="str">
        <f>+A54</f>
        <v>The accompanying notes on pages 8 to 85 are an integral part of these financial statements.</v>
      </c>
      <c r="B190" s="121"/>
      <c r="C190" s="121"/>
      <c r="D190" s="121"/>
      <c r="E190" s="121"/>
      <c r="F190" s="121"/>
      <c r="G190" s="121"/>
      <c r="H190" s="121"/>
      <c r="I190" s="121"/>
      <c r="J190" s="121"/>
    </row>
    <row r="191" ht="15.75" customHeight="1">
      <c r="J191" s="85">
        <v>4</v>
      </c>
    </row>
    <row r="199" ht="15.75" customHeight="1">
      <c r="H199" s="109"/>
    </row>
    <row r="200" ht="15.75" customHeight="1">
      <c r="H200" s="109"/>
    </row>
    <row r="201" ht="15.75" customHeight="1">
      <c r="H201" s="109"/>
    </row>
    <row r="202" ht="15.75" customHeight="1">
      <c r="H202" s="109"/>
    </row>
    <row r="203" ht="15.75" customHeight="1">
      <c r="H203" s="109"/>
    </row>
    <row r="204" ht="15.75" customHeight="1">
      <c r="H204" s="109"/>
    </row>
  </sheetData>
  <sheetProtection/>
  <mergeCells count="10">
    <mergeCell ref="A190:J190"/>
    <mergeCell ref="D128:F128"/>
    <mergeCell ref="H128:J128"/>
    <mergeCell ref="A118:B118"/>
    <mergeCell ref="A122:J122"/>
    <mergeCell ref="H5:J5"/>
    <mergeCell ref="D5:F5"/>
    <mergeCell ref="A54:J54"/>
    <mergeCell ref="D60:F60"/>
    <mergeCell ref="H60:J60"/>
  </mergeCells>
  <printOptions/>
  <pageMargins left="0.8" right="0.5" top="0.5" bottom="0.4" header="0.49" footer="0.4"/>
  <pageSetup horizontalDpi="1200" verticalDpi="1200" orientation="portrait" paperSize="9" r:id="rId1"/>
  <rowBreaks count="2" manualBreakCount="2">
    <brk id="55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Zeros="0" zoomScale="120" zoomScaleNormal="120" zoomScalePageLayoutView="0" workbookViewId="0" topLeftCell="A31">
      <selection activeCell="A55" sqref="A55"/>
    </sheetView>
  </sheetViews>
  <sheetFormatPr defaultColWidth="9.140625" defaultRowHeight="15.75" customHeight="1"/>
  <cols>
    <col min="1" max="1" width="44.28125" style="37" customWidth="1"/>
    <col min="2" max="2" width="10.28125" style="62" customWidth="1"/>
    <col min="3" max="3" width="0.71875" style="62" customWidth="1"/>
    <col min="4" max="4" width="11.421875" style="62" bestFit="1" customWidth="1"/>
    <col min="5" max="5" width="0.71875" style="62" customWidth="1"/>
    <col min="6" max="6" width="10.7109375" style="51" bestFit="1" customWidth="1"/>
    <col min="7" max="7" width="0.71875" style="51" customWidth="1"/>
    <col min="8" max="8" width="11.28125" style="51" customWidth="1"/>
    <col min="9" max="9" width="0.71875" style="51" customWidth="1"/>
    <col min="10" max="10" width="9.28125" style="51" customWidth="1"/>
    <col min="11" max="11" width="0.71875" style="51" customWidth="1"/>
    <col min="12" max="12" width="11.28125" style="51" bestFit="1" customWidth="1"/>
    <col min="13" max="13" width="0.71875" style="51" customWidth="1"/>
    <col min="14" max="14" width="11.421875" style="51" customWidth="1"/>
    <col min="15" max="15" width="0.71875" style="51" customWidth="1"/>
    <col min="16" max="16" width="12.00390625" style="51" customWidth="1"/>
    <col min="17" max="17" width="0.71875" style="51" customWidth="1"/>
    <col min="18" max="18" width="11.28125" style="51" bestFit="1" customWidth="1"/>
    <col min="19" max="19" width="0.71875" style="51" customWidth="1"/>
    <col min="20" max="20" width="10.57421875" style="51" customWidth="1"/>
    <col min="21" max="21" width="0.71875" style="51" customWidth="1"/>
    <col min="22" max="22" width="11.28125" style="51" customWidth="1"/>
    <col min="23" max="23" width="13.8515625" style="37" bestFit="1" customWidth="1"/>
    <col min="24" max="24" width="9.57421875" style="37" bestFit="1" customWidth="1"/>
    <col min="25" max="16384" width="9.140625" style="37" customWidth="1"/>
  </cols>
  <sheetData>
    <row r="1" spans="1:22" ht="15" customHeight="1">
      <c r="A1" s="36" t="str">
        <f>'Eng 2-4'!A1</f>
        <v>True Corporation Public Company Limited</v>
      </c>
      <c r="B1" s="50"/>
      <c r="C1" s="50"/>
      <c r="D1" s="50"/>
      <c r="E1" s="50"/>
      <c r="F1" s="110"/>
      <c r="G1" s="110"/>
      <c r="H1" s="110"/>
      <c r="V1" s="110"/>
    </row>
    <row r="2" spans="1:8" ht="15" customHeight="1">
      <c r="A2" s="36" t="s">
        <v>62</v>
      </c>
      <c r="B2" s="50"/>
      <c r="C2" s="50"/>
      <c r="D2" s="50"/>
      <c r="E2" s="50"/>
      <c r="F2" s="110"/>
      <c r="G2" s="110"/>
      <c r="H2" s="110"/>
    </row>
    <row r="3" spans="1:22" ht="15" customHeight="1">
      <c r="A3" s="38" t="s">
        <v>117</v>
      </c>
      <c r="B3" s="52"/>
      <c r="C3" s="52"/>
      <c r="D3" s="52"/>
      <c r="E3" s="52"/>
      <c r="F3" s="111"/>
      <c r="G3" s="111"/>
      <c r="H3" s="111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s="40" customFormat="1" ht="9" customHeight="1">
      <c r="A4" s="39"/>
      <c r="B4" s="54"/>
      <c r="C4" s="54"/>
      <c r="D4" s="54"/>
      <c r="E4" s="54"/>
      <c r="F4" s="112"/>
      <c r="G4" s="112"/>
      <c r="H4" s="112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s="40" customFormat="1" ht="14.25" customHeight="1" hidden="1">
      <c r="A5" s="39"/>
      <c r="B5" s="54"/>
      <c r="C5" s="54"/>
      <c r="D5" s="54"/>
      <c r="E5" s="54"/>
      <c r="F5" s="112"/>
      <c r="G5" s="112"/>
      <c r="H5" s="112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2:22" s="41" customFormat="1" ht="15" customHeight="1">
      <c r="B6" s="124" t="s">
        <v>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2:22" s="41" customFormat="1" ht="15" customHeight="1">
      <c r="B7" s="126" t="s">
        <v>96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12"/>
      <c r="T7" s="112"/>
      <c r="U7" s="112"/>
      <c r="V7" s="112"/>
    </row>
    <row r="8" spans="2:22" s="41" customFormat="1" ht="15" customHeight="1">
      <c r="B8" s="120"/>
      <c r="C8" s="120"/>
      <c r="D8" s="120"/>
      <c r="E8" s="57"/>
      <c r="F8" s="57"/>
      <c r="G8" s="57"/>
      <c r="H8" s="57"/>
      <c r="I8" s="57"/>
      <c r="J8" s="57"/>
      <c r="K8" s="57"/>
      <c r="L8" s="57"/>
      <c r="M8" s="57"/>
      <c r="N8" s="126" t="s">
        <v>199</v>
      </c>
      <c r="O8" s="126"/>
      <c r="P8" s="126"/>
      <c r="Q8" s="57"/>
      <c r="R8" s="57"/>
      <c r="S8" s="112"/>
      <c r="T8" s="112"/>
      <c r="U8" s="112"/>
      <c r="V8" s="112"/>
    </row>
    <row r="9" spans="2:22" s="41" customFormat="1" ht="15" customHeight="1">
      <c r="B9" s="124" t="s">
        <v>44</v>
      </c>
      <c r="C9" s="124"/>
      <c r="D9" s="124"/>
      <c r="E9" s="58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58" t="s">
        <v>131</v>
      </c>
      <c r="Q9" s="58"/>
      <c r="R9" s="58" t="s">
        <v>32</v>
      </c>
      <c r="S9" s="58"/>
      <c r="T9" s="58" t="s">
        <v>136</v>
      </c>
      <c r="U9" s="110"/>
      <c r="V9" s="110"/>
    </row>
    <row r="10" spans="2:22" s="41" customFormat="1" ht="15" customHeight="1">
      <c r="B10" s="58" t="s">
        <v>45</v>
      </c>
      <c r="C10" s="58"/>
      <c r="D10" s="58" t="s">
        <v>47</v>
      </c>
      <c r="E10" s="58"/>
      <c r="F10" s="58" t="s">
        <v>48</v>
      </c>
      <c r="G10" s="58"/>
      <c r="H10" s="58" t="s">
        <v>50</v>
      </c>
      <c r="I10" s="58"/>
      <c r="J10" s="58" t="s">
        <v>51</v>
      </c>
      <c r="K10" s="58"/>
      <c r="L10" s="58"/>
      <c r="M10" s="58"/>
      <c r="N10" s="58" t="s">
        <v>87</v>
      </c>
      <c r="O10" s="58"/>
      <c r="P10" s="58" t="s">
        <v>132</v>
      </c>
      <c r="Q10" s="58"/>
      <c r="R10" s="58" t="s">
        <v>134</v>
      </c>
      <c r="S10" s="58"/>
      <c r="T10" s="58" t="s">
        <v>137</v>
      </c>
      <c r="U10" s="58"/>
      <c r="V10" s="58"/>
    </row>
    <row r="11" spans="2:22" s="41" customFormat="1" ht="15" customHeight="1">
      <c r="B11" s="58" t="s">
        <v>46</v>
      </c>
      <c r="C11" s="58"/>
      <c r="D11" s="58" t="s">
        <v>46</v>
      </c>
      <c r="E11" s="58"/>
      <c r="F11" s="58" t="s">
        <v>49</v>
      </c>
      <c r="G11" s="58"/>
      <c r="H11" s="58" t="s">
        <v>49</v>
      </c>
      <c r="I11" s="58"/>
      <c r="J11" s="58" t="s">
        <v>52</v>
      </c>
      <c r="K11" s="58"/>
      <c r="L11" s="58" t="s">
        <v>11</v>
      </c>
      <c r="M11" s="58"/>
      <c r="N11" s="58" t="s">
        <v>88</v>
      </c>
      <c r="O11" s="58"/>
      <c r="P11" s="58" t="s">
        <v>133</v>
      </c>
      <c r="Q11" s="58"/>
      <c r="R11" s="58" t="s">
        <v>135</v>
      </c>
      <c r="S11" s="58"/>
      <c r="T11" s="58" t="s">
        <v>138</v>
      </c>
      <c r="U11" s="58"/>
      <c r="V11" s="58" t="s">
        <v>32</v>
      </c>
    </row>
    <row r="12" spans="2:22" s="41" customFormat="1" ht="15" customHeight="1">
      <c r="B12" s="56" t="s">
        <v>42</v>
      </c>
      <c r="C12" s="57"/>
      <c r="D12" s="56" t="str">
        <f>B12</f>
        <v>Baht </v>
      </c>
      <c r="E12" s="59"/>
      <c r="F12" s="56" t="str">
        <f>D12</f>
        <v>Baht </v>
      </c>
      <c r="G12" s="59"/>
      <c r="H12" s="56" t="str">
        <f>B12</f>
        <v>Baht </v>
      </c>
      <c r="I12" s="59"/>
      <c r="J12" s="56" t="s">
        <v>41</v>
      </c>
      <c r="K12" s="59"/>
      <c r="L12" s="56" t="str">
        <f>B12</f>
        <v>Baht </v>
      </c>
      <c r="M12" s="59"/>
      <c r="N12" s="56" t="s">
        <v>41</v>
      </c>
      <c r="O12" s="59"/>
      <c r="P12" s="56" t="str">
        <f>H12</f>
        <v>Baht </v>
      </c>
      <c r="Q12" s="59"/>
      <c r="R12" s="56" t="str">
        <f>L12</f>
        <v>Baht </v>
      </c>
      <c r="S12" s="59"/>
      <c r="T12" s="56" t="str">
        <f>B12</f>
        <v>Baht </v>
      </c>
      <c r="U12" s="59"/>
      <c r="V12" s="56" t="str">
        <f>T12</f>
        <v>Baht </v>
      </c>
    </row>
    <row r="13" spans="2:22" s="41" customFormat="1" ht="3.75" customHeight="1">
      <c r="B13" s="60"/>
      <c r="C13" s="60"/>
      <c r="D13" s="60"/>
      <c r="E13" s="61"/>
      <c r="F13" s="113"/>
      <c r="G13" s="114"/>
      <c r="H13" s="113"/>
      <c r="I13" s="114"/>
      <c r="J13" s="113"/>
      <c r="K13" s="114"/>
      <c r="L13" s="113"/>
      <c r="M13" s="114"/>
      <c r="N13" s="113"/>
      <c r="O13" s="114"/>
      <c r="P13" s="113"/>
      <c r="Q13" s="114"/>
      <c r="R13" s="113"/>
      <c r="S13" s="114"/>
      <c r="T13" s="113"/>
      <c r="U13" s="114"/>
      <c r="V13" s="113"/>
    </row>
    <row r="14" spans="1:23" ht="15" customHeight="1">
      <c r="A14" s="36" t="s">
        <v>101</v>
      </c>
      <c r="W14" s="43"/>
    </row>
    <row r="15" spans="1:23" ht="15" customHeight="1">
      <c r="A15" s="37" t="s">
        <v>139</v>
      </c>
      <c r="B15" s="62">
        <v>6993339820</v>
      </c>
      <c r="D15" s="62">
        <v>70764084210</v>
      </c>
      <c r="E15" s="62">
        <v>0</v>
      </c>
      <c r="F15" s="51">
        <v>11432046462</v>
      </c>
      <c r="G15" s="51">
        <v>0</v>
      </c>
      <c r="H15" s="51">
        <v>-31827900481</v>
      </c>
      <c r="J15" s="51">
        <v>34880969</v>
      </c>
      <c r="L15" s="51">
        <v>-46043331407</v>
      </c>
      <c r="N15" s="51">
        <v>-1498437901</v>
      </c>
      <c r="P15" s="51">
        <v>104219057</v>
      </c>
      <c r="R15" s="51">
        <f>SUM(B15:P15)</f>
        <v>9958900729</v>
      </c>
      <c r="T15" s="51">
        <v>683534771</v>
      </c>
      <c r="V15" s="51">
        <f>SUM(R15:T15)</f>
        <v>10642435500</v>
      </c>
      <c r="W15" s="43"/>
    </row>
    <row r="16" spans="1:23" ht="15" customHeight="1">
      <c r="A16" s="37" t="s">
        <v>129</v>
      </c>
      <c r="W16" s="43"/>
    </row>
    <row r="17" spans="1:23" ht="15" customHeight="1">
      <c r="A17" s="37" t="s">
        <v>186</v>
      </c>
      <c r="B17" s="63">
        <v>0</v>
      </c>
      <c r="C17" s="59"/>
      <c r="D17" s="63">
        <v>0</v>
      </c>
      <c r="E17" s="59"/>
      <c r="F17" s="63">
        <v>0</v>
      </c>
      <c r="G17" s="59"/>
      <c r="H17" s="63">
        <v>0</v>
      </c>
      <c r="I17" s="59"/>
      <c r="J17" s="63">
        <v>0</v>
      </c>
      <c r="L17" s="53">
        <v>-5811037</v>
      </c>
      <c r="N17" s="63">
        <v>0</v>
      </c>
      <c r="P17" s="63" t="s">
        <v>43</v>
      </c>
      <c r="R17" s="53">
        <f>SUM(B17:P17)</f>
        <v>-5811037</v>
      </c>
      <c r="T17" s="63" t="s">
        <v>43</v>
      </c>
      <c r="V17" s="53">
        <f>SUM(R17:T17)</f>
        <v>-5811037</v>
      </c>
      <c r="W17" s="43"/>
    </row>
    <row r="18" spans="2:22" s="41" customFormat="1" ht="3.75" customHeight="1">
      <c r="B18" s="60"/>
      <c r="C18" s="60"/>
      <c r="D18" s="60"/>
      <c r="E18" s="61"/>
      <c r="F18" s="113"/>
      <c r="G18" s="114"/>
      <c r="H18" s="113"/>
      <c r="I18" s="114"/>
      <c r="J18" s="113"/>
      <c r="K18" s="114"/>
      <c r="L18" s="113"/>
      <c r="M18" s="114"/>
      <c r="N18" s="113"/>
      <c r="O18" s="114"/>
      <c r="P18" s="113"/>
      <c r="Q18" s="114"/>
      <c r="R18" s="113"/>
      <c r="S18" s="114"/>
      <c r="T18" s="113"/>
      <c r="U18" s="114"/>
      <c r="V18" s="113"/>
    </row>
    <row r="19" spans="1:23" ht="15" customHeight="1">
      <c r="A19" s="37" t="s">
        <v>130</v>
      </c>
      <c r="B19" s="62">
        <f>SUM(B14:B17)</f>
        <v>6993339820</v>
      </c>
      <c r="D19" s="62">
        <f>SUM(D14:D17)</f>
        <v>70764084210</v>
      </c>
      <c r="F19" s="51">
        <f>SUM(F14:F17)</f>
        <v>11432046462</v>
      </c>
      <c r="H19" s="51">
        <f>SUM(H14:H17)</f>
        <v>-31827900481</v>
      </c>
      <c r="J19" s="51">
        <f>SUM(J14:J17)</f>
        <v>34880969</v>
      </c>
      <c r="L19" s="51">
        <f>SUM(L14:L17)</f>
        <v>-46049142444</v>
      </c>
      <c r="N19" s="51">
        <f>SUM(N14:N17)</f>
        <v>-1498437901</v>
      </c>
      <c r="P19" s="51">
        <f>SUM(P14:P17)</f>
        <v>104219057</v>
      </c>
      <c r="R19" s="51">
        <f>SUM(B19:P19)</f>
        <v>9953089692</v>
      </c>
      <c r="T19" s="51">
        <f>SUM(T14:T17)</f>
        <v>683534771</v>
      </c>
      <c r="V19" s="51">
        <f>SUM(R19:T19)</f>
        <v>10636624463</v>
      </c>
      <c r="W19" s="43"/>
    </row>
    <row r="20" spans="1:22" ht="15" customHeight="1">
      <c r="A20" s="37" t="s">
        <v>107</v>
      </c>
      <c r="B20" s="59">
        <v>0</v>
      </c>
      <c r="D20" s="59">
        <v>0</v>
      </c>
      <c r="F20" s="59">
        <v>0</v>
      </c>
      <c r="H20" s="59">
        <v>0</v>
      </c>
      <c r="J20" s="59">
        <v>0</v>
      </c>
      <c r="K20" s="59"/>
      <c r="L20" s="59">
        <v>0</v>
      </c>
      <c r="M20" s="59"/>
      <c r="N20" s="59">
        <v>0</v>
      </c>
      <c r="O20" s="59"/>
      <c r="P20" s="59">
        <v>0</v>
      </c>
      <c r="Q20" s="59"/>
      <c r="R20" s="59">
        <f>SUM(B20:P20)</f>
        <v>0</v>
      </c>
      <c r="T20" s="51">
        <v>6001429</v>
      </c>
      <c r="V20" s="51">
        <f>SUM(R20:T20)</f>
        <v>6001429</v>
      </c>
    </row>
    <row r="21" spans="1:23" ht="15" customHeight="1">
      <c r="A21" s="37" t="s">
        <v>155</v>
      </c>
      <c r="B21" s="62">
        <v>-6993339820</v>
      </c>
      <c r="D21" s="51">
        <v>6993339820</v>
      </c>
      <c r="F21" s="59">
        <v>0</v>
      </c>
      <c r="H21" s="59">
        <v>0</v>
      </c>
      <c r="J21" s="59">
        <v>0</v>
      </c>
      <c r="K21" s="59"/>
      <c r="L21" s="59">
        <v>0</v>
      </c>
      <c r="M21" s="59"/>
      <c r="N21" s="59">
        <v>0</v>
      </c>
      <c r="O21" s="59"/>
      <c r="P21" s="59">
        <v>0</v>
      </c>
      <c r="Q21" s="59"/>
      <c r="R21" s="59">
        <f>SUM(B21:P21)</f>
        <v>0</v>
      </c>
      <c r="T21" s="59">
        <v>0</v>
      </c>
      <c r="U21" s="59"/>
      <c r="V21" s="59">
        <f>SUM(R21:T21)</f>
        <v>0</v>
      </c>
      <c r="W21" s="43"/>
    </row>
    <row r="22" spans="1:8" ht="15" customHeight="1">
      <c r="A22" s="37" t="s">
        <v>112</v>
      </c>
      <c r="B22" s="59"/>
      <c r="D22" s="59"/>
      <c r="F22" s="59"/>
      <c r="H22" s="59"/>
    </row>
    <row r="23" spans="1:22" ht="15" customHeight="1">
      <c r="A23" s="37" t="s">
        <v>185</v>
      </c>
      <c r="B23" s="59">
        <v>0</v>
      </c>
      <c r="D23" s="59">
        <v>0</v>
      </c>
      <c r="F23" s="59">
        <v>0</v>
      </c>
      <c r="H23" s="59">
        <v>0</v>
      </c>
      <c r="J23" s="59">
        <v>0</v>
      </c>
      <c r="K23" s="59"/>
      <c r="L23" s="59">
        <v>0</v>
      </c>
      <c r="M23" s="59"/>
      <c r="N23" s="51">
        <v>-24510691</v>
      </c>
      <c r="O23" s="59"/>
      <c r="P23" s="59">
        <v>0</v>
      </c>
      <c r="R23" s="51">
        <f>SUM(B23:P23)</f>
        <v>-24510691</v>
      </c>
      <c r="T23" s="51">
        <v>-11001829</v>
      </c>
      <c r="V23" s="51">
        <f>SUM(R23:T23)</f>
        <v>-35512520</v>
      </c>
    </row>
    <row r="24" spans="1:22" ht="15" customHeight="1">
      <c r="A24" s="37" t="s">
        <v>200</v>
      </c>
      <c r="B24" s="63">
        <v>0</v>
      </c>
      <c r="C24" s="64"/>
      <c r="D24" s="63">
        <v>0</v>
      </c>
      <c r="E24" s="65"/>
      <c r="F24" s="63">
        <v>0</v>
      </c>
      <c r="G24" s="55"/>
      <c r="H24" s="63">
        <v>0</v>
      </c>
      <c r="I24" s="55"/>
      <c r="J24" s="63">
        <v>0</v>
      </c>
      <c r="K24" s="55"/>
      <c r="L24" s="53">
        <v>1210516751</v>
      </c>
      <c r="M24" s="55"/>
      <c r="N24" s="63">
        <v>0</v>
      </c>
      <c r="O24" s="55"/>
      <c r="P24" s="53">
        <v>39287</v>
      </c>
      <c r="Q24" s="55"/>
      <c r="R24" s="53">
        <f>SUM(B24:P24)</f>
        <v>1210556038</v>
      </c>
      <c r="S24" s="55"/>
      <c r="T24" s="53">
        <v>-110283135</v>
      </c>
      <c r="U24" s="55"/>
      <c r="V24" s="53">
        <f>SUM(R24:T24)</f>
        <v>1100272903</v>
      </c>
    </row>
    <row r="25" spans="2:22" s="41" customFormat="1" ht="3.75" customHeight="1">
      <c r="B25" s="60"/>
      <c r="C25" s="60"/>
      <c r="D25" s="60"/>
      <c r="E25" s="61"/>
      <c r="F25" s="113"/>
      <c r="G25" s="114"/>
      <c r="H25" s="113"/>
      <c r="I25" s="114"/>
      <c r="J25" s="113"/>
      <c r="K25" s="114"/>
      <c r="L25" s="113"/>
      <c r="M25" s="114"/>
      <c r="N25" s="113"/>
      <c r="O25" s="114"/>
      <c r="P25" s="113"/>
      <c r="Q25" s="114"/>
      <c r="R25" s="113"/>
      <c r="S25" s="114"/>
      <c r="T25" s="113"/>
      <c r="U25" s="114"/>
      <c r="V25" s="113"/>
    </row>
    <row r="26" spans="1:23" ht="15" customHeight="1" thickBot="1">
      <c r="A26" s="36" t="s">
        <v>201</v>
      </c>
      <c r="B26" s="68">
        <v>0</v>
      </c>
      <c r="C26" s="65"/>
      <c r="D26" s="66">
        <f>SUM(D19:D24)</f>
        <v>77757424030</v>
      </c>
      <c r="E26" s="65"/>
      <c r="F26" s="115">
        <f>SUM(F19:F24)</f>
        <v>11432046462</v>
      </c>
      <c r="G26" s="55"/>
      <c r="H26" s="115">
        <f>SUM(H19:H24)</f>
        <v>-31827900481</v>
      </c>
      <c r="I26" s="55"/>
      <c r="J26" s="115">
        <f>SUM(J19:J24)</f>
        <v>34880969</v>
      </c>
      <c r="K26" s="55"/>
      <c r="L26" s="115">
        <f>SUM(L19:L24)</f>
        <v>-44838625693</v>
      </c>
      <c r="M26" s="55"/>
      <c r="N26" s="115">
        <f>SUM(N19:N24)</f>
        <v>-1522948592</v>
      </c>
      <c r="O26" s="55"/>
      <c r="P26" s="115">
        <f>SUM(P19:P24)</f>
        <v>104258344</v>
      </c>
      <c r="Q26" s="55"/>
      <c r="R26" s="115">
        <f>SUM(R19:R24)</f>
        <v>11139135039</v>
      </c>
      <c r="S26" s="55"/>
      <c r="T26" s="115">
        <f>SUM(T19:T24)</f>
        <v>568251236</v>
      </c>
      <c r="U26" s="55"/>
      <c r="V26" s="115">
        <f>SUM(V19:V24)</f>
        <v>11707386275</v>
      </c>
      <c r="W26" s="43"/>
    </row>
    <row r="27" spans="1:23" ht="11.25" customHeight="1" thickTop="1">
      <c r="A27" s="36"/>
      <c r="B27" s="65"/>
      <c r="C27" s="65"/>
      <c r="D27" s="65"/>
      <c r="E27" s="6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43"/>
    </row>
    <row r="28" spans="1:22" s="41" customFormat="1" ht="15" customHeight="1">
      <c r="A28" s="36" t="s">
        <v>127</v>
      </c>
      <c r="B28" s="67"/>
      <c r="C28" s="67"/>
      <c r="D28" s="67"/>
      <c r="E28" s="6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</row>
    <row r="29" spans="1:22" s="41" customFormat="1" ht="15" customHeight="1">
      <c r="A29" s="37" t="s">
        <v>139</v>
      </c>
      <c r="B29" s="67">
        <v>0</v>
      </c>
      <c r="C29" s="67"/>
      <c r="D29" s="51">
        <f>D26</f>
        <v>77757424030</v>
      </c>
      <c r="E29" s="67"/>
      <c r="F29" s="116">
        <f>F26</f>
        <v>11432046462</v>
      </c>
      <c r="G29" s="116"/>
      <c r="H29" s="116">
        <f>H26</f>
        <v>-31827900481</v>
      </c>
      <c r="I29" s="116"/>
      <c r="J29" s="116">
        <f>J26</f>
        <v>34880969</v>
      </c>
      <c r="K29" s="116"/>
      <c r="L29" s="116">
        <v>-44084442145</v>
      </c>
      <c r="M29" s="116"/>
      <c r="N29" s="116">
        <f>N26</f>
        <v>-1522948592</v>
      </c>
      <c r="O29" s="116"/>
      <c r="P29" s="116">
        <f>P26</f>
        <v>104258344</v>
      </c>
      <c r="Q29" s="116"/>
      <c r="R29" s="116">
        <f>SUM(B29:P29)</f>
        <v>11893318587</v>
      </c>
      <c r="S29" s="116"/>
      <c r="T29" s="116">
        <v>576474895</v>
      </c>
      <c r="U29" s="116"/>
      <c r="V29" s="116">
        <f>SUM(R29:T29)</f>
        <v>12469793482</v>
      </c>
    </row>
    <row r="30" spans="1:22" s="41" customFormat="1" ht="15" customHeight="1">
      <c r="A30" s="42" t="s">
        <v>129</v>
      </c>
      <c r="B30" s="67"/>
      <c r="C30" s="67"/>
      <c r="D30" s="67"/>
      <c r="E30" s="6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</row>
    <row r="31" spans="1:22" s="41" customFormat="1" ht="15" customHeight="1">
      <c r="A31" s="42" t="s">
        <v>183</v>
      </c>
      <c r="B31" s="59">
        <v>0</v>
      </c>
      <c r="C31" s="62"/>
      <c r="D31" s="59">
        <v>0</v>
      </c>
      <c r="E31" s="62"/>
      <c r="F31" s="59">
        <v>0</v>
      </c>
      <c r="G31" s="59"/>
      <c r="H31" s="59">
        <v>0</v>
      </c>
      <c r="I31" s="59"/>
      <c r="J31" s="59">
        <v>0</v>
      </c>
      <c r="K31" s="51"/>
      <c r="L31" s="51">
        <v>-6942780</v>
      </c>
      <c r="M31" s="51"/>
      <c r="N31" s="59">
        <v>0</v>
      </c>
      <c r="O31" s="51"/>
      <c r="P31" s="59">
        <v>0</v>
      </c>
      <c r="Q31" s="51"/>
      <c r="R31" s="116">
        <f>SUM(B31:P31)</f>
        <v>-6942780</v>
      </c>
      <c r="S31" s="114"/>
      <c r="T31" s="59">
        <v>0</v>
      </c>
      <c r="U31" s="114"/>
      <c r="V31" s="116">
        <f>SUM(R31:T31)</f>
        <v>-6942780</v>
      </c>
    </row>
    <row r="32" spans="1:22" s="41" customFormat="1" ht="15" customHeight="1">
      <c r="A32" s="37" t="s">
        <v>184</v>
      </c>
      <c r="B32" s="63">
        <v>0</v>
      </c>
      <c r="C32" s="62"/>
      <c r="D32" s="63">
        <v>0</v>
      </c>
      <c r="E32" s="62"/>
      <c r="F32" s="63">
        <v>0</v>
      </c>
      <c r="G32" s="59"/>
      <c r="H32" s="63">
        <v>0</v>
      </c>
      <c r="I32" s="59"/>
      <c r="J32" s="63">
        <v>0</v>
      </c>
      <c r="K32" s="51"/>
      <c r="L32" s="53">
        <v>-747240768</v>
      </c>
      <c r="M32" s="51"/>
      <c r="N32" s="63">
        <v>0</v>
      </c>
      <c r="O32" s="51"/>
      <c r="P32" s="63">
        <v>0</v>
      </c>
      <c r="Q32" s="51"/>
      <c r="R32" s="117">
        <f>SUM(B32:P32)</f>
        <v>-747240768</v>
      </c>
      <c r="S32" s="114"/>
      <c r="T32" s="117">
        <v>-8223659</v>
      </c>
      <c r="U32" s="114"/>
      <c r="V32" s="117">
        <f>SUM(R32:T32)</f>
        <v>-755464427</v>
      </c>
    </row>
    <row r="33" spans="2:22" s="41" customFormat="1" ht="3.75" customHeight="1">
      <c r="B33" s="60"/>
      <c r="C33" s="60"/>
      <c r="D33" s="60"/>
      <c r="E33" s="61"/>
      <c r="F33" s="113"/>
      <c r="G33" s="114"/>
      <c r="H33" s="113"/>
      <c r="I33" s="114"/>
      <c r="J33" s="113"/>
      <c r="K33" s="114"/>
      <c r="L33" s="113"/>
      <c r="M33" s="114"/>
      <c r="N33" s="113"/>
      <c r="O33" s="114"/>
      <c r="P33" s="113"/>
      <c r="Q33" s="114"/>
      <c r="R33" s="113"/>
      <c r="S33" s="114"/>
      <c r="T33" s="113"/>
      <c r="U33" s="114"/>
      <c r="V33" s="113"/>
    </row>
    <row r="34" spans="1:22" s="41" customFormat="1" ht="15" customHeight="1">
      <c r="A34" s="37" t="s">
        <v>130</v>
      </c>
      <c r="B34" s="67">
        <f>SUM(B29:B32)</f>
        <v>0</v>
      </c>
      <c r="C34" s="67"/>
      <c r="D34" s="51">
        <f>SUM(D29:D32)</f>
        <v>77757424030</v>
      </c>
      <c r="E34" s="67"/>
      <c r="F34" s="116">
        <f>SUM(F29:F32)</f>
        <v>11432046462</v>
      </c>
      <c r="G34" s="116"/>
      <c r="H34" s="116">
        <f>SUM(H29:H32)</f>
        <v>-31827900481</v>
      </c>
      <c r="I34" s="116"/>
      <c r="J34" s="116">
        <f>SUM(J29:J32)</f>
        <v>34880969</v>
      </c>
      <c r="K34" s="116"/>
      <c r="L34" s="116">
        <f>SUM(L29:L32)</f>
        <v>-44838625693</v>
      </c>
      <c r="M34" s="116"/>
      <c r="N34" s="116">
        <f>SUM(N29:N32)</f>
        <v>-1522948592</v>
      </c>
      <c r="O34" s="116"/>
      <c r="P34" s="116">
        <f>SUM(P29:P32)</f>
        <v>104258344</v>
      </c>
      <c r="Q34" s="116"/>
      <c r="R34" s="116">
        <f>SUM(B34:P34)</f>
        <v>11139135039</v>
      </c>
      <c r="S34" s="116"/>
      <c r="T34" s="116">
        <f>SUM(T29:T32)</f>
        <v>568251236</v>
      </c>
      <c r="U34" s="116"/>
      <c r="V34" s="116">
        <f>SUM(V29:V33)</f>
        <v>11707386275</v>
      </c>
    </row>
    <row r="35" spans="1:22" s="41" customFormat="1" ht="15" customHeight="1">
      <c r="A35" s="37" t="s">
        <v>197</v>
      </c>
      <c r="B35" s="63">
        <v>0</v>
      </c>
      <c r="C35" s="62"/>
      <c r="D35" s="63">
        <v>0</v>
      </c>
      <c r="E35" s="62"/>
      <c r="F35" s="63">
        <v>0</v>
      </c>
      <c r="G35" s="59"/>
      <c r="H35" s="63">
        <v>0</v>
      </c>
      <c r="I35" s="59"/>
      <c r="J35" s="63">
        <v>0</v>
      </c>
      <c r="K35" s="116"/>
      <c r="L35" s="117">
        <v>-642993492</v>
      </c>
      <c r="M35" s="116"/>
      <c r="N35" s="63">
        <v>0</v>
      </c>
      <c r="O35" s="116"/>
      <c r="P35" s="63">
        <v>0</v>
      </c>
      <c r="Q35" s="116"/>
      <c r="R35" s="117">
        <f>SUM(L35:P35)</f>
        <v>-642993492</v>
      </c>
      <c r="S35" s="116"/>
      <c r="T35" s="63">
        <v>0</v>
      </c>
      <c r="U35" s="116"/>
      <c r="V35" s="117">
        <f>SUM(R35:U35)</f>
        <v>-642993492</v>
      </c>
    </row>
    <row r="36" spans="2:22" s="41" customFormat="1" ht="3.75" customHeight="1">
      <c r="B36" s="60"/>
      <c r="C36" s="60"/>
      <c r="D36" s="60"/>
      <c r="E36" s="61"/>
      <c r="F36" s="113"/>
      <c r="G36" s="114"/>
      <c r="H36" s="113"/>
      <c r="I36" s="114"/>
      <c r="J36" s="113"/>
      <c r="K36" s="114"/>
      <c r="L36" s="113"/>
      <c r="M36" s="114"/>
      <c r="N36" s="113"/>
      <c r="O36" s="114"/>
      <c r="P36" s="113"/>
      <c r="Q36" s="114"/>
      <c r="R36" s="113"/>
      <c r="S36" s="114"/>
      <c r="T36" s="113"/>
      <c r="U36" s="114"/>
      <c r="V36" s="113"/>
    </row>
    <row r="37" spans="1:22" s="41" customFormat="1" ht="15" customHeight="1">
      <c r="A37" s="37" t="s">
        <v>198</v>
      </c>
      <c r="B37" s="67">
        <f>SUM(B34:B35)</f>
        <v>0</v>
      </c>
      <c r="C37" s="67"/>
      <c r="D37" s="116">
        <f>SUM(D34:D35)</f>
        <v>77757424030</v>
      </c>
      <c r="E37" s="67"/>
      <c r="F37" s="116">
        <f>SUM(F34:F35)</f>
        <v>11432046462</v>
      </c>
      <c r="G37" s="116"/>
      <c r="H37" s="116">
        <f>SUM(H34:H35)</f>
        <v>-31827900481</v>
      </c>
      <c r="I37" s="116"/>
      <c r="J37" s="116">
        <f>SUM(J34:J35)</f>
        <v>34880969</v>
      </c>
      <c r="K37" s="116"/>
      <c r="L37" s="116">
        <f>SUM(L34:L35)</f>
        <v>-45481619185</v>
      </c>
      <c r="M37" s="116"/>
      <c r="N37" s="116">
        <f>SUM(N34:N35)</f>
        <v>-1522948592</v>
      </c>
      <c r="O37" s="116"/>
      <c r="P37" s="116">
        <f>SUM(P34:P35)</f>
        <v>104258344</v>
      </c>
      <c r="Q37" s="116"/>
      <c r="R37" s="116">
        <f>SUM(R34:R35)</f>
        <v>10496141547</v>
      </c>
      <c r="S37" s="116"/>
      <c r="T37" s="116">
        <f>SUM(T34:T35)</f>
        <v>568251236</v>
      </c>
      <c r="U37" s="116"/>
      <c r="V37" s="116">
        <f>SUM(V34:V35)</f>
        <v>11064392783</v>
      </c>
    </row>
    <row r="38" spans="1:22" s="41" customFormat="1" ht="15" customHeight="1">
      <c r="A38" s="37" t="s">
        <v>153</v>
      </c>
      <c r="B38" s="59">
        <v>0</v>
      </c>
      <c r="C38" s="62"/>
      <c r="D38" s="51">
        <f>67274367480</f>
        <v>67274367480</v>
      </c>
      <c r="E38" s="62"/>
      <c r="F38" s="59">
        <v>0</v>
      </c>
      <c r="G38" s="51"/>
      <c r="H38" s="51">
        <v>-54159565515</v>
      </c>
      <c r="I38" s="51"/>
      <c r="J38" s="59">
        <v>0</v>
      </c>
      <c r="K38" s="59"/>
      <c r="L38" s="59">
        <v>0</v>
      </c>
      <c r="M38" s="59"/>
      <c r="N38" s="59">
        <v>0</v>
      </c>
      <c r="O38" s="59"/>
      <c r="P38" s="59">
        <v>0</v>
      </c>
      <c r="Q38" s="51"/>
      <c r="R38" s="116">
        <f>SUM(B38:P38)</f>
        <v>13114801965</v>
      </c>
      <c r="S38" s="114"/>
      <c r="T38" s="67">
        <v>0</v>
      </c>
      <c r="U38" s="114"/>
      <c r="V38" s="116">
        <f>SUM(R38:T38)</f>
        <v>13114801965</v>
      </c>
    </row>
    <row r="39" spans="1:22" s="41" customFormat="1" ht="15" customHeight="1">
      <c r="A39" s="42" t="s">
        <v>154</v>
      </c>
      <c r="B39" s="59">
        <v>0</v>
      </c>
      <c r="C39" s="62"/>
      <c r="D39" s="59">
        <v>0</v>
      </c>
      <c r="E39" s="62"/>
      <c r="F39" s="59">
        <v>0</v>
      </c>
      <c r="G39" s="51"/>
      <c r="H39" s="59">
        <v>0</v>
      </c>
      <c r="I39" s="51"/>
      <c r="J39" s="59">
        <v>0</v>
      </c>
      <c r="K39" s="59"/>
      <c r="L39" s="59">
        <v>0</v>
      </c>
      <c r="M39" s="59"/>
      <c r="N39" s="59">
        <v>0</v>
      </c>
      <c r="O39" s="59"/>
      <c r="P39" s="59">
        <v>0</v>
      </c>
      <c r="Q39" s="51"/>
      <c r="R39" s="67">
        <f aca="true" t="shared" si="0" ref="R39:R46">SUM(B39:P39)</f>
        <v>0</v>
      </c>
      <c r="S39" s="114"/>
      <c r="T39" s="116">
        <v>163996876</v>
      </c>
      <c r="U39" s="114"/>
      <c r="V39" s="116">
        <f>SUM(R39:T39)</f>
        <v>163996876</v>
      </c>
    </row>
    <row r="40" spans="1:22" s="41" customFormat="1" ht="15" customHeight="1">
      <c r="A40" s="42" t="s">
        <v>98</v>
      </c>
      <c r="B40" s="59">
        <v>0</v>
      </c>
      <c r="C40" s="62"/>
      <c r="D40" s="59">
        <v>0</v>
      </c>
      <c r="E40" s="62"/>
      <c r="F40" s="59">
        <v>0</v>
      </c>
      <c r="G40" s="51"/>
      <c r="H40" s="59">
        <v>0</v>
      </c>
      <c r="I40" s="51"/>
      <c r="J40" s="59">
        <v>0</v>
      </c>
      <c r="K40" s="59"/>
      <c r="L40" s="59">
        <v>0</v>
      </c>
      <c r="M40" s="59"/>
      <c r="N40" s="59">
        <v>0</v>
      </c>
      <c r="O40" s="59"/>
      <c r="P40" s="59">
        <v>0</v>
      </c>
      <c r="Q40" s="51"/>
      <c r="R40" s="67">
        <f t="shared" si="0"/>
        <v>0</v>
      </c>
      <c r="S40" s="114"/>
      <c r="T40" s="116">
        <v>9847220</v>
      </c>
      <c r="U40" s="114"/>
      <c r="V40" s="116">
        <f>SUM(R40:T40)</f>
        <v>9847220</v>
      </c>
    </row>
    <row r="41" spans="1:22" s="41" customFormat="1" ht="15" customHeight="1">
      <c r="A41" s="37" t="s">
        <v>112</v>
      </c>
      <c r="B41" s="59"/>
      <c r="C41" s="62"/>
      <c r="D41" s="59"/>
      <c r="E41" s="62"/>
      <c r="F41" s="59"/>
      <c r="G41" s="51"/>
      <c r="H41" s="59"/>
      <c r="I41" s="51"/>
      <c r="J41" s="59"/>
      <c r="K41" s="59"/>
      <c r="L41" s="59"/>
      <c r="M41" s="59"/>
      <c r="N41" s="51"/>
      <c r="O41" s="59"/>
      <c r="P41" s="59"/>
      <c r="Q41" s="51"/>
      <c r="R41" s="67"/>
      <c r="S41" s="114"/>
      <c r="T41" s="116"/>
      <c r="U41" s="114"/>
      <c r="V41" s="116"/>
    </row>
    <row r="42" spans="1:22" s="41" customFormat="1" ht="15" customHeight="1">
      <c r="A42" s="37" t="s">
        <v>185</v>
      </c>
      <c r="B42" s="59">
        <v>0</v>
      </c>
      <c r="C42" s="62"/>
      <c r="D42" s="59">
        <v>0</v>
      </c>
      <c r="E42" s="61"/>
      <c r="F42" s="59">
        <v>0</v>
      </c>
      <c r="G42" s="51"/>
      <c r="H42" s="59">
        <v>0</v>
      </c>
      <c r="I42" s="114"/>
      <c r="J42" s="59">
        <v>0</v>
      </c>
      <c r="K42" s="61"/>
      <c r="L42" s="59">
        <v>0</v>
      </c>
      <c r="M42" s="61"/>
      <c r="N42" s="116">
        <v>-76386384</v>
      </c>
      <c r="O42" s="61"/>
      <c r="P42" s="59">
        <v>0</v>
      </c>
      <c r="Q42" s="114"/>
      <c r="R42" s="116">
        <f t="shared" si="0"/>
        <v>-76386384</v>
      </c>
      <c r="S42" s="114"/>
      <c r="T42" s="51">
        <f>-37185732-1249600</f>
        <v>-38435332</v>
      </c>
      <c r="U42" s="114"/>
      <c r="V42" s="116">
        <f>SUM(R42:T42)</f>
        <v>-114821716</v>
      </c>
    </row>
    <row r="43" spans="1:22" s="41" customFormat="1" ht="15" customHeight="1">
      <c r="A43" s="37" t="s">
        <v>140</v>
      </c>
      <c r="B43" s="59">
        <v>0</v>
      </c>
      <c r="C43" s="62"/>
      <c r="D43" s="59">
        <v>0</v>
      </c>
      <c r="E43" s="61"/>
      <c r="F43" s="59">
        <v>0</v>
      </c>
      <c r="G43" s="51"/>
      <c r="H43" s="59">
        <v>0</v>
      </c>
      <c r="I43" s="114"/>
      <c r="J43" s="59">
        <v>0</v>
      </c>
      <c r="K43" s="61"/>
      <c r="L43" s="59">
        <v>0</v>
      </c>
      <c r="M43" s="61"/>
      <c r="N43" s="116">
        <f>-37185732-6393671</f>
        <v>-43579403</v>
      </c>
      <c r="O43" s="61"/>
      <c r="P43" s="59">
        <v>0</v>
      </c>
      <c r="Q43" s="114"/>
      <c r="R43" s="116">
        <f t="shared" si="0"/>
        <v>-43579403</v>
      </c>
      <c r="S43" s="114"/>
      <c r="T43" s="51">
        <v>43579403</v>
      </c>
      <c r="U43" s="114"/>
      <c r="V43" s="67">
        <f>SUM(R43:T43)</f>
        <v>0</v>
      </c>
    </row>
    <row r="44" spans="1:22" s="41" customFormat="1" ht="15" customHeight="1">
      <c r="A44" s="42" t="s">
        <v>141</v>
      </c>
      <c r="B44" s="59">
        <v>0</v>
      </c>
      <c r="C44" s="62"/>
      <c r="D44" s="59">
        <v>0</v>
      </c>
      <c r="E44" s="62"/>
      <c r="F44" s="59">
        <v>0</v>
      </c>
      <c r="G44" s="51"/>
      <c r="H44" s="59">
        <v>0</v>
      </c>
      <c r="I44" s="51"/>
      <c r="J44" s="59">
        <v>0</v>
      </c>
      <c r="K44" s="59"/>
      <c r="L44" s="59">
        <v>0</v>
      </c>
      <c r="M44" s="59"/>
      <c r="N44" s="59">
        <v>0</v>
      </c>
      <c r="O44" s="59"/>
      <c r="P44" s="59">
        <v>0</v>
      </c>
      <c r="Q44" s="51"/>
      <c r="R44" s="67">
        <f t="shared" si="0"/>
        <v>0</v>
      </c>
      <c r="S44" s="114"/>
      <c r="T44" s="116">
        <v>-12954330</v>
      </c>
      <c r="U44" s="114"/>
      <c r="V44" s="116">
        <f>SUM(R44:T44)</f>
        <v>-12954330</v>
      </c>
    </row>
    <row r="45" spans="1:22" s="41" customFormat="1" ht="15" customHeight="1">
      <c r="A45" s="42" t="s">
        <v>190</v>
      </c>
      <c r="B45" s="59">
        <v>0</v>
      </c>
      <c r="C45" s="62"/>
      <c r="D45" s="59">
        <v>0</v>
      </c>
      <c r="E45" s="62"/>
      <c r="F45" s="59">
        <v>0</v>
      </c>
      <c r="G45" s="51"/>
      <c r="H45" s="59">
        <v>0</v>
      </c>
      <c r="I45" s="51"/>
      <c r="J45" s="59">
        <v>0</v>
      </c>
      <c r="K45" s="51"/>
      <c r="L45" s="51">
        <v>-31493997</v>
      </c>
      <c r="M45" s="51"/>
      <c r="N45" s="59">
        <v>0</v>
      </c>
      <c r="O45" s="51"/>
      <c r="P45" s="59">
        <v>0</v>
      </c>
      <c r="Q45" s="51"/>
      <c r="R45" s="116">
        <f>SUM(B45:P45)</f>
        <v>-31493997</v>
      </c>
      <c r="S45" s="114"/>
      <c r="T45" s="116">
        <v>-73063</v>
      </c>
      <c r="U45" s="114"/>
      <c r="V45" s="116">
        <f>SUM(R45:T45)</f>
        <v>-31567060</v>
      </c>
    </row>
    <row r="46" spans="1:22" s="41" customFormat="1" ht="15" customHeight="1">
      <c r="A46" s="42" t="s">
        <v>149</v>
      </c>
      <c r="B46" s="63">
        <v>0</v>
      </c>
      <c r="C46" s="62"/>
      <c r="D46" s="63">
        <v>0</v>
      </c>
      <c r="E46" s="62"/>
      <c r="F46" s="63">
        <v>0</v>
      </c>
      <c r="G46" s="51"/>
      <c r="H46" s="63">
        <v>0</v>
      </c>
      <c r="I46" s="51"/>
      <c r="J46" s="63">
        <v>0</v>
      </c>
      <c r="K46" s="51"/>
      <c r="L46" s="53">
        <v>-2693687333</v>
      </c>
      <c r="M46" s="51"/>
      <c r="N46" s="63">
        <v>0</v>
      </c>
      <c r="O46" s="51"/>
      <c r="P46" s="53">
        <f>11363800+182590+2376</f>
        <v>11548766</v>
      </c>
      <c r="Q46" s="51"/>
      <c r="R46" s="117">
        <f t="shared" si="0"/>
        <v>-2682138567</v>
      </c>
      <c r="S46" s="114"/>
      <c r="T46" s="117">
        <v>-42213938</v>
      </c>
      <c r="U46" s="114"/>
      <c r="V46" s="117">
        <f>SUM(R46:T46)</f>
        <v>-2724352505</v>
      </c>
    </row>
    <row r="47" spans="2:22" s="41" customFormat="1" ht="3.75" customHeight="1">
      <c r="B47" s="60"/>
      <c r="C47" s="60"/>
      <c r="D47" s="60"/>
      <c r="E47" s="61"/>
      <c r="F47" s="113"/>
      <c r="G47" s="114"/>
      <c r="H47" s="113"/>
      <c r="I47" s="114"/>
      <c r="J47" s="113"/>
      <c r="K47" s="114"/>
      <c r="L47" s="113"/>
      <c r="M47" s="114"/>
      <c r="N47" s="113"/>
      <c r="O47" s="114"/>
      <c r="P47" s="113"/>
      <c r="Q47" s="114"/>
      <c r="R47" s="113"/>
      <c r="S47" s="114"/>
      <c r="T47" s="113"/>
      <c r="U47" s="114"/>
      <c r="V47" s="113"/>
    </row>
    <row r="48" spans="1:22" s="41" customFormat="1" ht="15" customHeight="1" thickBot="1">
      <c r="A48" s="36" t="s">
        <v>128</v>
      </c>
      <c r="B48" s="68">
        <f>SUM(B34:B46)</f>
        <v>0</v>
      </c>
      <c r="C48" s="67"/>
      <c r="D48" s="118">
        <f>SUM(D37:D46)</f>
        <v>145031791510</v>
      </c>
      <c r="E48" s="67"/>
      <c r="F48" s="118">
        <f>SUM(F37:F46)</f>
        <v>11432046462</v>
      </c>
      <c r="G48" s="116"/>
      <c r="H48" s="118">
        <f>SUM(H37:H46)</f>
        <v>-85987465996</v>
      </c>
      <c r="I48" s="116"/>
      <c r="J48" s="118">
        <f>SUM(J37:J46)</f>
        <v>34880969</v>
      </c>
      <c r="K48" s="116"/>
      <c r="L48" s="118">
        <f>SUM(L37:L46)</f>
        <v>-48206800515</v>
      </c>
      <c r="M48" s="116"/>
      <c r="N48" s="118">
        <f>SUM(N37:N46)</f>
        <v>-1642914379</v>
      </c>
      <c r="O48" s="116"/>
      <c r="P48" s="118">
        <f>SUM(P37:P46)</f>
        <v>115807110</v>
      </c>
      <c r="Q48" s="116"/>
      <c r="R48" s="118">
        <f>SUM(R37:R46)</f>
        <v>20777345161</v>
      </c>
      <c r="S48" s="116"/>
      <c r="T48" s="118">
        <f>SUM(T37:T46)</f>
        <v>691998072</v>
      </c>
      <c r="U48" s="116"/>
      <c r="V48" s="118">
        <f>SUM(V37:V46)</f>
        <v>21469343233</v>
      </c>
    </row>
    <row r="49" spans="2:23" ht="3" customHeight="1" thickTop="1">
      <c r="B49" s="65"/>
      <c r="C49" s="65"/>
      <c r="D49" s="65"/>
      <c r="E49" s="6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43"/>
    </row>
    <row r="50" spans="1:23" ht="15" customHeight="1" hidden="1" thickTop="1">
      <c r="A50" s="36"/>
      <c r="B50" s="65"/>
      <c r="C50" s="65"/>
      <c r="D50" s="65">
        <f>+D26-'Eng 2-4'!F103</f>
        <v>0</v>
      </c>
      <c r="E50" s="65"/>
      <c r="F50" s="55">
        <f>+F26-'Eng 2-4'!F105</f>
        <v>0</v>
      </c>
      <c r="G50" s="55"/>
      <c r="H50" s="55">
        <f>+H26-'Eng 2-4'!F107</f>
        <v>0</v>
      </c>
      <c r="I50" s="55"/>
      <c r="J50" s="55">
        <f>+J26-'Eng 2-4'!F109</f>
        <v>0</v>
      </c>
      <c r="K50" s="55"/>
      <c r="L50" s="55">
        <f>+L26-'Eng 2-4'!F110</f>
        <v>0</v>
      </c>
      <c r="M50" s="55"/>
      <c r="N50" s="55"/>
      <c r="O50" s="55"/>
      <c r="P50" s="55">
        <f>+P26-'Eng 2-4'!F111</f>
        <v>1522948592</v>
      </c>
      <c r="Q50" s="55"/>
      <c r="R50" s="55">
        <f>+R26-'Eng 2-4'!F113</f>
        <v>0</v>
      </c>
      <c r="S50" s="55"/>
      <c r="T50" s="55">
        <f>+T26-'Eng 2-4'!F114</f>
        <v>0</v>
      </c>
      <c r="U50" s="55"/>
      <c r="V50" s="55">
        <f>+V26-'Eng 2-4'!F116</f>
        <v>0</v>
      </c>
      <c r="W50" s="43"/>
    </row>
    <row r="51" spans="1:22" s="40" customFormat="1" ht="21.75" customHeight="1">
      <c r="A51" s="125" t="str">
        <f>'Eng 2-4'!A122</f>
        <v>The accompanying notes on pages 8 to 85 are an integral part of these financial statements.</v>
      </c>
      <c r="B51" s="125"/>
      <c r="C51" s="125"/>
      <c r="D51" s="125"/>
      <c r="E51" s="125"/>
      <c r="F51" s="125"/>
      <c r="G51" s="125"/>
      <c r="H51" s="125"/>
      <c r="I51" s="125"/>
      <c r="J51" s="125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ht="15.75" customHeight="1">
      <c r="V52" s="51">
        <v>5</v>
      </c>
    </row>
    <row r="59" ht="15.75" customHeight="1">
      <c r="C59" s="62" t="s">
        <v>81</v>
      </c>
    </row>
  </sheetData>
  <sheetProtection/>
  <mergeCells count="5">
    <mergeCell ref="B6:V6"/>
    <mergeCell ref="B9:D9"/>
    <mergeCell ref="A51:J51"/>
    <mergeCell ref="B7:R7"/>
    <mergeCell ref="N8:P8"/>
  </mergeCells>
  <printOptions/>
  <pageMargins left="0.8" right="0.5" top="0.5" bottom="0.4" header="0.49" footer="0.4"/>
  <pageSetup horizontalDpi="1200" verticalDpi="12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9"/>
  <sheetViews>
    <sheetView showZeros="0" zoomScalePageLayoutView="0" workbookViewId="0" topLeftCell="A1">
      <selection activeCell="A39" sqref="A39"/>
    </sheetView>
  </sheetViews>
  <sheetFormatPr defaultColWidth="9.140625" defaultRowHeight="15.75" customHeight="1"/>
  <cols>
    <col min="1" max="1" width="44.28125" style="3" customWidth="1"/>
    <col min="2" max="2" width="7.00390625" style="8" customWidth="1"/>
    <col min="3" max="3" width="14.421875" style="77" customWidth="1"/>
    <col min="4" max="4" width="0.5625" style="77" customWidth="1"/>
    <col min="5" max="5" width="15.57421875" style="77" customWidth="1"/>
    <col min="6" max="6" width="0.5625" style="77" customWidth="1"/>
    <col min="7" max="7" width="14.7109375" style="77" customWidth="1"/>
    <col min="8" max="8" width="0.5625" style="78" customWidth="1"/>
    <col min="9" max="9" width="16.28125" style="78" customWidth="1"/>
    <col min="10" max="10" width="0.5625" style="78" customWidth="1"/>
    <col min="11" max="11" width="13.140625" style="78" customWidth="1"/>
    <col min="12" max="12" width="0.5625" style="78" customWidth="1"/>
    <col min="13" max="13" width="15.28125" style="78" customWidth="1"/>
    <col min="14" max="14" width="0.5625" style="78" customWidth="1"/>
    <col min="15" max="15" width="15.00390625" style="78" customWidth="1"/>
    <col min="16" max="16" width="13.00390625" style="3" customWidth="1"/>
    <col min="17" max="16384" width="9.140625" style="3" customWidth="1"/>
  </cols>
  <sheetData>
    <row r="1" spans="1:15" ht="15" customHeight="1">
      <c r="A1" s="2" t="str">
        <f>'Eng 2-4'!A1</f>
        <v>True Corporation Public Company Limited</v>
      </c>
      <c r="B1" s="7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15" customHeight="1">
      <c r="A2" s="2" t="s">
        <v>178</v>
      </c>
      <c r="B2" s="7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 customHeight="1">
      <c r="A3" s="6" t="str">
        <f>'Eng 5'!A3</f>
        <v>For the years ended 31 December 2011 and 2010</v>
      </c>
      <c r="B3" s="4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  <c r="N3" s="72"/>
      <c r="O3" s="72"/>
    </row>
    <row r="4" spans="1:15" ht="15" customHeight="1">
      <c r="A4" s="1"/>
      <c r="B4" s="10"/>
      <c r="C4" s="69"/>
      <c r="D4" s="69"/>
      <c r="E4" s="69"/>
      <c r="F4" s="69"/>
      <c r="G4" s="69"/>
      <c r="H4" s="73"/>
      <c r="I4" s="73"/>
      <c r="J4" s="73"/>
      <c r="K4" s="73"/>
      <c r="L4" s="73"/>
      <c r="M4" s="73"/>
      <c r="N4" s="73"/>
      <c r="O4" s="73"/>
    </row>
    <row r="5" spans="1:15" ht="15" customHeight="1">
      <c r="A5" s="1"/>
      <c r="B5" s="10"/>
      <c r="C5" s="69"/>
      <c r="D5" s="69"/>
      <c r="E5" s="69"/>
      <c r="F5" s="69"/>
      <c r="G5" s="69"/>
      <c r="H5" s="73"/>
      <c r="I5" s="73"/>
      <c r="J5" s="73"/>
      <c r="K5" s="73"/>
      <c r="L5" s="73"/>
      <c r="M5" s="73"/>
      <c r="N5" s="73"/>
      <c r="O5" s="73"/>
    </row>
    <row r="6" spans="3:15" s="8" customFormat="1" ht="15" customHeight="1">
      <c r="C6" s="128" t="s">
        <v>1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3:15" s="8" customFormat="1" ht="15" customHeight="1">
      <c r="C7" s="128" t="s">
        <v>44</v>
      </c>
      <c r="D7" s="128"/>
      <c r="E7" s="128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3:15" s="8" customFormat="1" ht="15" customHeight="1">
      <c r="C8" s="75" t="s">
        <v>45</v>
      </c>
      <c r="D8" s="75"/>
      <c r="E8" s="75" t="s">
        <v>47</v>
      </c>
      <c r="F8" s="75"/>
      <c r="G8" s="75" t="s">
        <v>48</v>
      </c>
      <c r="H8" s="75"/>
      <c r="I8" s="75" t="s">
        <v>50</v>
      </c>
      <c r="J8" s="75"/>
      <c r="K8" s="75" t="s">
        <v>51</v>
      </c>
      <c r="L8" s="75"/>
      <c r="M8" s="75"/>
      <c r="N8" s="75"/>
      <c r="O8" s="75"/>
    </row>
    <row r="9" spans="3:15" s="8" customFormat="1" ht="15" customHeight="1">
      <c r="C9" s="75" t="s">
        <v>46</v>
      </c>
      <c r="D9" s="75"/>
      <c r="E9" s="75" t="s">
        <v>46</v>
      </c>
      <c r="F9" s="75"/>
      <c r="G9" s="75" t="s">
        <v>49</v>
      </c>
      <c r="H9" s="75"/>
      <c r="I9" s="75" t="s">
        <v>49</v>
      </c>
      <c r="J9" s="75"/>
      <c r="K9" s="75" t="s">
        <v>52</v>
      </c>
      <c r="L9" s="75"/>
      <c r="M9" s="75" t="s">
        <v>11</v>
      </c>
      <c r="N9" s="75"/>
      <c r="O9" s="75" t="s">
        <v>32</v>
      </c>
    </row>
    <row r="10" spans="3:15" s="8" customFormat="1" ht="15" customHeight="1">
      <c r="C10" s="74" t="s">
        <v>42</v>
      </c>
      <c r="D10" s="76"/>
      <c r="E10" s="74" t="str">
        <f>C10</f>
        <v>Baht </v>
      </c>
      <c r="F10" s="76"/>
      <c r="G10" s="74" t="str">
        <f>E10</f>
        <v>Baht </v>
      </c>
      <c r="H10" s="76"/>
      <c r="I10" s="74" t="str">
        <f>G10</f>
        <v>Baht </v>
      </c>
      <c r="J10" s="76"/>
      <c r="K10" s="74" t="str">
        <f>I10</f>
        <v>Baht </v>
      </c>
      <c r="L10" s="76"/>
      <c r="M10" s="74" t="str">
        <f>K10</f>
        <v>Baht </v>
      </c>
      <c r="N10" s="76"/>
      <c r="O10" s="74" t="str">
        <f>M10</f>
        <v>Baht </v>
      </c>
    </row>
    <row r="11" spans="2:9" ht="15" customHeight="1">
      <c r="B11" s="3"/>
      <c r="H11" s="77"/>
      <c r="I11" s="77"/>
    </row>
    <row r="12" spans="1:16" ht="15" customHeight="1">
      <c r="A12" s="2" t="s">
        <v>101</v>
      </c>
      <c r="B12" s="3"/>
      <c r="C12" s="77">
        <v>6993339820</v>
      </c>
      <c r="D12" s="77">
        <v>0</v>
      </c>
      <c r="E12" s="77">
        <v>70764084210</v>
      </c>
      <c r="F12" s="77">
        <v>0</v>
      </c>
      <c r="G12" s="77">
        <v>11432046462</v>
      </c>
      <c r="H12" s="77">
        <v>0</v>
      </c>
      <c r="I12" s="77">
        <v>-31827900481</v>
      </c>
      <c r="K12" s="77">
        <v>34880969</v>
      </c>
      <c r="L12" s="78">
        <v>0</v>
      </c>
      <c r="M12" s="77">
        <v>-41841969887</v>
      </c>
      <c r="O12" s="77">
        <f>SUM(C12:M12)</f>
        <v>15554481093</v>
      </c>
      <c r="P12" s="5"/>
    </row>
    <row r="13" spans="1:16" ht="15" customHeight="1">
      <c r="A13" s="3" t="s">
        <v>155</v>
      </c>
      <c r="B13" s="3"/>
      <c r="C13" s="77">
        <v>-6993339820</v>
      </c>
      <c r="E13" s="77">
        <v>6993339820</v>
      </c>
      <c r="G13" s="76">
        <v>0</v>
      </c>
      <c r="H13" s="77"/>
      <c r="I13" s="76">
        <v>0</v>
      </c>
      <c r="K13" s="76">
        <v>0</v>
      </c>
      <c r="M13" s="76">
        <v>0</v>
      </c>
      <c r="O13" s="76">
        <f>SUM(C13:M13)</f>
        <v>0</v>
      </c>
      <c r="P13" s="5"/>
    </row>
    <row r="14" spans="1:16" ht="15" customHeight="1">
      <c r="A14" s="11" t="s">
        <v>146</v>
      </c>
      <c r="B14" s="3"/>
      <c r="C14" s="79">
        <v>0</v>
      </c>
      <c r="D14" s="69"/>
      <c r="E14" s="79">
        <v>0</v>
      </c>
      <c r="F14" s="69"/>
      <c r="G14" s="79">
        <v>0</v>
      </c>
      <c r="H14" s="69"/>
      <c r="I14" s="79">
        <v>0</v>
      </c>
      <c r="J14" s="73"/>
      <c r="K14" s="79">
        <v>0</v>
      </c>
      <c r="L14" s="73"/>
      <c r="M14" s="71">
        <f>+'Eng 2-4'!J176</f>
        <v>594909056</v>
      </c>
      <c r="N14" s="73"/>
      <c r="O14" s="72">
        <f>SUM(C14:M14)</f>
        <v>594909056</v>
      </c>
      <c r="P14" s="5"/>
    </row>
    <row r="15" spans="1:16" ht="6" customHeight="1">
      <c r="A15" s="11"/>
      <c r="B15" s="3"/>
      <c r="C15" s="80"/>
      <c r="D15" s="69"/>
      <c r="E15" s="80"/>
      <c r="F15" s="69"/>
      <c r="G15" s="80"/>
      <c r="H15" s="69"/>
      <c r="I15" s="80"/>
      <c r="J15" s="73"/>
      <c r="K15" s="80"/>
      <c r="L15" s="73"/>
      <c r="M15" s="69"/>
      <c r="N15" s="73"/>
      <c r="O15" s="73"/>
      <c r="P15" s="5"/>
    </row>
    <row r="16" spans="1:16" ht="15" customHeight="1" thickBot="1">
      <c r="A16" s="2" t="s">
        <v>102</v>
      </c>
      <c r="C16" s="119">
        <f>SUM(C12:C14)</f>
        <v>0</v>
      </c>
      <c r="D16" s="69"/>
      <c r="E16" s="81">
        <f>SUM(E12:E14)</f>
        <v>77757424030</v>
      </c>
      <c r="F16" s="69"/>
      <c r="G16" s="81">
        <f>SUM(G12:G14)</f>
        <v>11432046462</v>
      </c>
      <c r="H16" s="69"/>
      <c r="I16" s="81">
        <f>SUM(I12:I14)</f>
        <v>-31827900481</v>
      </c>
      <c r="J16" s="69"/>
      <c r="K16" s="81">
        <f>SUM(K12:K14)</f>
        <v>34880969</v>
      </c>
      <c r="L16" s="69"/>
      <c r="M16" s="81">
        <f>SUM(M12:M14)</f>
        <v>-41247060831</v>
      </c>
      <c r="N16" s="69"/>
      <c r="O16" s="81">
        <f>SUM(O12:O14)</f>
        <v>16149390149</v>
      </c>
      <c r="P16" s="5"/>
    </row>
    <row r="17" spans="1:16" ht="15" customHeight="1" thickTop="1">
      <c r="A17" s="2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5"/>
    </row>
    <row r="18" spans="1:16" ht="15" customHeight="1">
      <c r="A18" s="2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5"/>
    </row>
    <row r="19" spans="1:9" ht="15" customHeight="1">
      <c r="A19" s="2" t="s">
        <v>127</v>
      </c>
      <c r="B19" s="3"/>
      <c r="C19" s="76"/>
      <c r="H19" s="77"/>
      <c r="I19" s="77"/>
    </row>
    <row r="20" spans="1:15" ht="15" customHeight="1">
      <c r="A20" s="3" t="s">
        <v>139</v>
      </c>
      <c r="B20" s="3"/>
      <c r="C20" s="76">
        <v>0</v>
      </c>
      <c r="E20" s="77">
        <f>E16</f>
        <v>77757424030</v>
      </c>
      <c r="G20" s="77">
        <f>G16</f>
        <v>11432046462</v>
      </c>
      <c r="H20" s="77"/>
      <c r="I20" s="77">
        <f>I16</f>
        <v>-31827900481</v>
      </c>
      <c r="K20" s="77">
        <f>K16</f>
        <v>34880969</v>
      </c>
      <c r="M20" s="77">
        <f>M16</f>
        <v>-41247060831</v>
      </c>
      <c r="O20" s="78">
        <f>SUM(C20:M20)</f>
        <v>16149390149</v>
      </c>
    </row>
    <row r="21" spans="1:9" ht="15" customHeight="1">
      <c r="A21" s="3" t="s">
        <v>129</v>
      </c>
      <c r="B21" s="3"/>
      <c r="H21" s="77"/>
      <c r="I21" s="77"/>
    </row>
    <row r="22" spans="1:15" ht="15" customHeight="1">
      <c r="A22" s="3" t="s">
        <v>186</v>
      </c>
      <c r="B22" s="3"/>
      <c r="C22" s="79">
        <v>0</v>
      </c>
      <c r="E22" s="79">
        <v>0</v>
      </c>
      <c r="G22" s="79">
        <v>0</v>
      </c>
      <c r="H22" s="77"/>
      <c r="I22" s="79">
        <v>0</v>
      </c>
      <c r="K22" s="79">
        <v>0</v>
      </c>
      <c r="M22" s="72">
        <v>-245467924</v>
      </c>
      <c r="O22" s="72">
        <f>SUM(C22:M22)</f>
        <v>-245467924</v>
      </c>
    </row>
    <row r="23" spans="1:9" ht="6" customHeight="1">
      <c r="A23" s="11"/>
      <c r="B23" s="3"/>
      <c r="H23" s="77"/>
      <c r="I23" s="77"/>
    </row>
    <row r="24" spans="1:15" ht="15" customHeight="1">
      <c r="A24" s="3" t="s">
        <v>130</v>
      </c>
      <c r="B24" s="3"/>
      <c r="C24" s="76">
        <f>SUM(C20:C22)</f>
        <v>0</v>
      </c>
      <c r="E24" s="77">
        <f>SUM(E20:E22)</f>
        <v>77757424030</v>
      </c>
      <c r="G24" s="77">
        <f>SUM(G20:G22)</f>
        <v>11432046462</v>
      </c>
      <c r="H24" s="77"/>
      <c r="I24" s="77">
        <f>SUM(I20:I22)</f>
        <v>-31827900481</v>
      </c>
      <c r="K24" s="77">
        <f>SUM(K20:K22)</f>
        <v>34880969</v>
      </c>
      <c r="L24" s="77">
        <f>SUM(L20:L22)</f>
        <v>0</v>
      </c>
      <c r="M24" s="77">
        <f>SUM(M20:M22)</f>
        <v>-41492528755</v>
      </c>
      <c r="O24" s="77">
        <f>SUM(O20:O22)</f>
        <v>15903922225</v>
      </c>
    </row>
    <row r="25" spans="1:15" ht="15" customHeight="1">
      <c r="A25" s="3" t="s">
        <v>153</v>
      </c>
      <c r="B25" s="3"/>
      <c r="C25" s="76">
        <v>0</v>
      </c>
      <c r="E25" s="77">
        <v>67274367480</v>
      </c>
      <c r="G25" s="76">
        <v>0</v>
      </c>
      <c r="H25" s="77"/>
      <c r="I25" s="77">
        <v>-54159565515</v>
      </c>
      <c r="K25" s="76">
        <v>0</v>
      </c>
      <c r="M25" s="76">
        <v>0</v>
      </c>
      <c r="O25" s="77">
        <f>SUM(C25:M25)</f>
        <v>13114801965</v>
      </c>
    </row>
    <row r="26" spans="1:15" ht="15" customHeight="1">
      <c r="A26" s="3" t="s">
        <v>192</v>
      </c>
      <c r="B26" s="3"/>
      <c r="C26" s="76">
        <v>0</v>
      </c>
      <c r="E26" s="76">
        <v>0</v>
      </c>
      <c r="G26" s="76">
        <v>0</v>
      </c>
      <c r="H26" s="77"/>
      <c r="I26" s="76">
        <v>0</v>
      </c>
      <c r="K26" s="76">
        <v>0</v>
      </c>
      <c r="M26" s="77">
        <v>-19390283</v>
      </c>
      <c r="O26" s="77">
        <f>SUM(C26:M26)</f>
        <v>-19390283</v>
      </c>
    </row>
    <row r="27" spans="1:15" ht="15" customHeight="1">
      <c r="A27" s="11" t="s">
        <v>169</v>
      </c>
      <c r="B27" s="3"/>
      <c r="C27" s="79">
        <v>0</v>
      </c>
      <c r="D27" s="76"/>
      <c r="E27" s="79">
        <v>0</v>
      </c>
      <c r="F27" s="76"/>
      <c r="G27" s="79">
        <v>0</v>
      </c>
      <c r="H27" s="76"/>
      <c r="I27" s="79">
        <v>0</v>
      </c>
      <c r="J27" s="76"/>
      <c r="K27" s="79">
        <v>0</v>
      </c>
      <c r="M27" s="71">
        <v>-4139043577</v>
      </c>
      <c r="O27" s="72">
        <f>SUM(C27:M27)</f>
        <v>-4139043577</v>
      </c>
    </row>
    <row r="28" spans="1:15" ht="15" customHeight="1" hidden="1">
      <c r="A28" s="11"/>
      <c r="B28" s="3"/>
      <c r="C28" s="79"/>
      <c r="D28" s="69"/>
      <c r="E28" s="79"/>
      <c r="F28" s="69"/>
      <c r="G28" s="79"/>
      <c r="H28" s="69"/>
      <c r="I28" s="79"/>
      <c r="J28" s="73"/>
      <c r="K28" s="79"/>
      <c r="L28" s="73"/>
      <c r="M28" s="71"/>
      <c r="N28" s="73"/>
      <c r="O28" s="72"/>
    </row>
    <row r="29" spans="1:9" ht="6" customHeight="1">
      <c r="A29" s="11"/>
      <c r="B29" s="3"/>
      <c r="H29" s="77"/>
      <c r="I29" s="77"/>
    </row>
    <row r="30" spans="1:16" ht="15" customHeight="1" thickBot="1">
      <c r="A30" s="2" t="s">
        <v>128</v>
      </c>
      <c r="C30" s="119">
        <f>SUM(C24:C27)</f>
        <v>0</v>
      </c>
      <c r="D30" s="69"/>
      <c r="E30" s="81">
        <f>SUM(E24:E27)</f>
        <v>145031791510</v>
      </c>
      <c r="F30" s="69"/>
      <c r="G30" s="81">
        <f>SUM(G24:G27)</f>
        <v>11432046462</v>
      </c>
      <c r="H30" s="69"/>
      <c r="I30" s="81">
        <f>SUM(I24:I27)</f>
        <v>-85987465996</v>
      </c>
      <c r="J30" s="69"/>
      <c r="K30" s="81">
        <f>SUM(K24:K27)</f>
        <v>34880969</v>
      </c>
      <c r="L30" s="69"/>
      <c r="M30" s="81">
        <f>SUM(M24:M27)</f>
        <v>-45650962615</v>
      </c>
      <c r="N30" s="69"/>
      <c r="O30" s="81">
        <f>SUM(O24:O27)</f>
        <v>24860290330</v>
      </c>
      <c r="P30" s="5"/>
    </row>
    <row r="31" spans="1:16" ht="15" customHeight="1" thickTop="1">
      <c r="A31" s="2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5"/>
    </row>
    <row r="32" spans="1:9" ht="15" customHeight="1">
      <c r="A32" s="2"/>
      <c r="B32" s="3"/>
      <c r="H32" s="77"/>
      <c r="I32" s="77"/>
    </row>
    <row r="33" spans="1:16" ht="15" customHeight="1">
      <c r="A33" s="2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5"/>
    </row>
    <row r="34" spans="2:9" ht="15" customHeight="1">
      <c r="B34" s="3"/>
      <c r="H34" s="77"/>
      <c r="I34" s="77"/>
    </row>
    <row r="35" spans="1:15" s="9" customFormat="1" ht="15" customHeight="1">
      <c r="A35" s="1"/>
      <c r="B35" s="12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6.5" customHeight="1">
      <c r="A36" s="2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ht="16.5" customHeight="1" hidden="1">
      <c r="A37" s="2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16.5" customHeight="1" hidden="1">
      <c r="A38" s="2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ht="16.5" customHeight="1">
      <c r="A39" s="2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 ht="16.5" customHeight="1">
      <c r="A40" s="2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ht="16.5" customHeight="1">
      <c r="A41" s="2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ht="16.5" customHeight="1">
      <c r="A42" s="2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2.75" customHeight="1">
      <c r="A43" s="2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ht="21.75" customHeight="1">
      <c r="A44" s="127" t="str">
        <f>'Eng 5'!A51:I51</f>
        <v>The accompanying notes on pages 8 to 85 are an integral part of these financial statements.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</row>
    <row r="45" ht="15.75" customHeight="1">
      <c r="O45" s="78">
        <v>6</v>
      </c>
    </row>
    <row r="188" spans="3:7" ht="15.75" customHeight="1">
      <c r="C188" s="77">
        <v>-0.03</v>
      </c>
      <c r="G188" s="77">
        <v>-0.04</v>
      </c>
    </row>
    <row r="189" spans="3:7" ht="15.75" customHeight="1">
      <c r="C189" s="77">
        <v>-0.02</v>
      </c>
      <c r="G189" s="77">
        <v>-0.03</v>
      </c>
    </row>
  </sheetData>
  <sheetProtection/>
  <mergeCells count="3">
    <mergeCell ref="A44:O44"/>
    <mergeCell ref="C6:O6"/>
    <mergeCell ref="C7:E7"/>
  </mergeCells>
  <printOptions/>
  <pageMargins left="0.8" right="0.5" top="0.5" bottom="0.4" header="0.49" footer="0.4"/>
  <pageSetup fitToHeight="2" horizontalDpi="1200" verticalDpi="12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120" zoomScaleNormal="120" zoomScalePageLayoutView="0" workbookViewId="0" topLeftCell="A1">
      <selection activeCell="B73" sqref="B73"/>
    </sheetView>
  </sheetViews>
  <sheetFormatPr defaultColWidth="9.140625" defaultRowHeight="15" customHeight="1"/>
  <cols>
    <col min="1" max="1" width="37.57421875" style="46" customWidth="1"/>
    <col min="2" max="2" width="5.140625" style="46" customWidth="1"/>
    <col min="3" max="3" width="0.5625" style="46" customWidth="1"/>
    <col min="4" max="4" width="13.28125" style="89" customWidth="1"/>
    <col min="5" max="5" width="0.5625" style="89" customWidth="1"/>
    <col min="6" max="6" width="13.28125" style="89" customWidth="1"/>
    <col min="7" max="7" width="0.5625" style="89" customWidth="1"/>
    <col min="8" max="8" width="13.28125" style="89" customWidth="1"/>
    <col min="9" max="9" width="0.5625" style="89" customWidth="1"/>
    <col min="10" max="10" width="13.28125" style="89" customWidth="1"/>
    <col min="11" max="16384" width="9.140625" style="46" customWidth="1"/>
  </cols>
  <sheetData>
    <row r="1" spans="1:10" s="17" customFormat="1" ht="13.5" customHeight="1">
      <c r="A1" s="28" t="str">
        <f>'Eng 2-4'!A1</f>
        <v>True Corporation Public Company Limited</v>
      </c>
      <c r="B1" s="21"/>
      <c r="C1" s="29"/>
      <c r="D1" s="82"/>
      <c r="E1" s="82"/>
      <c r="F1" s="82"/>
      <c r="G1" s="82"/>
      <c r="H1" s="82"/>
      <c r="I1" s="82"/>
      <c r="J1" s="83"/>
    </row>
    <row r="2" spans="1:10" s="17" customFormat="1" ht="13.5" customHeight="1">
      <c r="A2" s="28" t="s">
        <v>63</v>
      </c>
      <c r="B2" s="21"/>
      <c r="C2" s="29"/>
      <c r="D2" s="82"/>
      <c r="E2" s="82"/>
      <c r="F2" s="82"/>
      <c r="G2" s="82"/>
      <c r="H2" s="82"/>
      <c r="I2" s="82"/>
      <c r="J2" s="82"/>
    </row>
    <row r="3" spans="1:10" s="17" customFormat="1" ht="13.5" customHeight="1">
      <c r="A3" s="18" t="str">
        <f>'Eng 2-4'!A126</f>
        <v>For the years ended 31 December 2011 and 2010</v>
      </c>
      <c r="B3" s="19"/>
      <c r="C3" s="20"/>
      <c r="D3" s="84"/>
      <c r="E3" s="84"/>
      <c r="F3" s="84"/>
      <c r="G3" s="84"/>
      <c r="H3" s="84"/>
      <c r="I3" s="84"/>
      <c r="J3" s="84"/>
    </row>
    <row r="4" spans="2:10" s="17" customFormat="1" ht="9.75" customHeight="1">
      <c r="B4" s="22"/>
      <c r="C4" s="23"/>
      <c r="D4" s="85"/>
      <c r="E4" s="85"/>
      <c r="F4" s="85"/>
      <c r="G4" s="85"/>
      <c r="H4" s="85"/>
      <c r="I4" s="85"/>
      <c r="J4" s="85"/>
    </row>
    <row r="5" spans="2:10" s="17" customFormat="1" ht="13.5" customHeight="1">
      <c r="B5" s="22"/>
      <c r="C5" s="23"/>
      <c r="D5" s="122" t="s">
        <v>0</v>
      </c>
      <c r="E5" s="122"/>
      <c r="F5" s="122"/>
      <c r="G5" s="87"/>
      <c r="H5" s="122" t="s">
        <v>1</v>
      </c>
      <c r="I5" s="122"/>
      <c r="J5" s="122"/>
    </row>
    <row r="6" spans="2:10" s="17" customFormat="1" ht="15" customHeight="1" hidden="1">
      <c r="B6" s="22"/>
      <c r="C6" s="23"/>
      <c r="D6" s="88"/>
      <c r="E6" s="88"/>
      <c r="F6" s="88"/>
      <c r="G6" s="87"/>
      <c r="H6" s="88"/>
      <c r="I6" s="88"/>
      <c r="J6" s="88"/>
    </row>
    <row r="7" ht="15" customHeight="1">
      <c r="F7" s="88" t="s">
        <v>114</v>
      </c>
    </row>
    <row r="8" spans="2:10" s="17" customFormat="1" ht="13.5" customHeight="1">
      <c r="B8" s="22"/>
      <c r="C8" s="23"/>
      <c r="D8" s="90" t="s">
        <v>19</v>
      </c>
      <c r="E8" s="90"/>
      <c r="F8" s="90" t="s">
        <v>19</v>
      </c>
      <c r="G8" s="90"/>
      <c r="H8" s="90" t="s">
        <v>19</v>
      </c>
      <c r="I8" s="90"/>
      <c r="J8" s="90" t="s">
        <v>19</v>
      </c>
    </row>
    <row r="9" spans="2:10" s="17" customFormat="1" ht="13.5" customHeight="1">
      <c r="B9" s="22"/>
      <c r="C9" s="23"/>
      <c r="D9" s="91" t="s">
        <v>116</v>
      </c>
      <c r="E9" s="90"/>
      <c r="F9" s="91" t="s">
        <v>100</v>
      </c>
      <c r="G9" s="90"/>
      <c r="H9" s="91" t="str">
        <f>D9</f>
        <v>2011</v>
      </c>
      <c r="I9" s="90"/>
      <c r="J9" s="91" t="str">
        <f>F9</f>
        <v>2010</v>
      </c>
    </row>
    <row r="10" spans="2:10" s="17" customFormat="1" ht="13.5" customHeight="1">
      <c r="B10" s="19" t="s">
        <v>2</v>
      </c>
      <c r="C10" s="23"/>
      <c r="D10" s="86" t="s">
        <v>42</v>
      </c>
      <c r="E10" s="90"/>
      <c r="F10" s="86" t="s">
        <v>42</v>
      </c>
      <c r="G10" s="90"/>
      <c r="H10" s="86" t="str">
        <f>F10</f>
        <v>Baht </v>
      </c>
      <c r="I10" s="90"/>
      <c r="J10" s="86" t="str">
        <f>H10</f>
        <v>Baht </v>
      </c>
    </row>
    <row r="11" spans="2:10" s="17" customFormat="1" ht="13.5" customHeight="1">
      <c r="B11" s="22"/>
      <c r="C11" s="23"/>
      <c r="D11" s="92"/>
      <c r="E11" s="85"/>
      <c r="F11" s="92"/>
      <c r="G11" s="85"/>
      <c r="H11" s="92"/>
      <c r="I11" s="85"/>
      <c r="J11" s="92"/>
    </row>
    <row r="12" spans="1:10" s="17" customFormat="1" ht="13.5" customHeight="1">
      <c r="A12" s="13" t="s">
        <v>16</v>
      </c>
      <c r="B12" s="30">
        <v>36</v>
      </c>
      <c r="C12" s="23"/>
      <c r="D12" s="93">
        <f>4630186085-182591</f>
        <v>4630003494</v>
      </c>
      <c r="E12" s="85"/>
      <c r="F12" s="93">
        <v>9268550869</v>
      </c>
      <c r="G12" s="85"/>
      <c r="H12" s="93">
        <v>3257123473</v>
      </c>
      <c r="I12" s="85"/>
      <c r="J12" s="93">
        <v>3515927081</v>
      </c>
    </row>
    <row r="13" spans="2:10" s="17" customFormat="1" ht="13.5" customHeight="1">
      <c r="B13" s="30"/>
      <c r="C13" s="23"/>
      <c r="D13" s="92"/>
      <c r="E13" s="85"/>
      <c r="F13" s="92"/>
      <c r="G13" s="85"/>
      <c r="H13" s="92"/>
      <c r="I13" s="85"/>
      <c r="J13" s="92"/>
    </row>
    <row r="14" spans="1:10" s="17" customFormat="1" ht="13.5" customHeight="1">
      <c r="A14" s="13" t="s">
        <v>17</v>
      </c>
      <c r="B14" s="22"/>
      <c r="C14" s="23"/>
      <c r="D14" s="85"/>
      <c r="E14" s="85"/>
      <c r="F14" s="85"/>
      <c r="G14" s="85"/>
      <c r="H14" s="85"/>
      <c r="I14" s="85"/>
      <c r="J14" s="85"/>
    </row>
    <row r="15" spans="1:10" s="17" customFormat="1" ht="13.5" customHeight="1">
      <c r="A15" s="17" t="s">
        <v>161</v>
      </c>
      <c r="B15" s="22"/>
      <c r="C15" s="23"/>
      <c r="D15" s="85">
        <v>184682707</v>
      </c>
      <c r="E15" s="85"/>
      <c r="F15" s="85">
        <v>169755238</v>
      </c>
      <c r="G15" s="85"/>
      <c r="H15" s="89">
        <v>332658603</v>
      </c>
      <c r="I15" s="85"/>
      <c r="J15" s="89">
        <v>188846120</v>
      </c>
    </row>
    <row r="16" spans="1:10" s="17" customFormat="1" ht="13.5" customHeight="1">
      <c r="A16" s="17" t="s">
        <v>187</v>
      </c>
      <c r="B16" s="22"/>
      <c r="C16" s="23"/>
      <c r="D16" s="85">
        <v>5105049</v>
      </c>
      <c r="E16" s="85"/>
      <c r="F16" s="85">
        <v>-317631773</v>
      </c>
      <c r="G16" s="85"/>
      <c r="H16" s="85">
        <v>19555641</v>
      </c>
      <c r="I16" s="94"/>
      <c r="J16" s="85">
        <v>-336412982</v>
      </c>
    </row>
    <row r="17" spans="1:10" s="17" customFormat="1" ht="13.5" customHeight="1">
      <c r="A17" s="17" t="s">
        <v>74</v>
      </c>
      <c r="B17" s="22"/>
      <c r="C17" s="23"/>
      <c r="D17" s="94">
        <v>0</v>
      </c>
      <c r="E17" s="94"/>
      <c r="F17" s="89">
        <v>-4400036</v>
      </c>
      <c r="G17" s="85"/>
      <c r="H17" s="94">
        <v>0</v>
      </c>
      <c r="I17" s="85"/>
      <c r="J17" s="94">
        <v>0</v>
      </c>
    </row>
    <row r="18" spans="1:10" s="17" customFormat="1" ht="13.5" customHeight="1">
      <c r="A18" s="17" t="s">
        <v>73</v>
      </c>
      <c r="B18" s="22"/>
      <c r="C18" s="23"/>
      <c r="D18" s="85">
        <v>-10375609845</v>
      </c>
      <c r="E18" s="85"/>
      <c r="F18" s="85">
        <v>-7154361277</v>
      </c>
      <c r="G18" s="85"/>
      <c r="H18" s="85">
        <v>-317103760</v>
      </c>
      <c r="I18" s="85"/>
      <c r="J18" s="85">
        <v>-292192615</v>
      </c>
    </row>
    <row r="19" spans="1:10" s="17" customFormat="1" ht="13.5" customHeight="1">
      <c r="A19" s="17" t="s">
        <v>55</v>
      </c>
      <c r="B19" s="22"/>
      <c r="C19" s="23"/>
      <c r="D19" s="85">
        <v>-645232691</v>
      </c>
      <c r="E19" s="85"/>
      <c r="F19" s="85">
        <v>-328324536</v>
      </c>
      <c r="G19" s="94"/>
      <c r="H19" s="85">
        <v>-14550707</v>
      </c>
      <c r="I19" s="94"/>
      <c r="J19" s="85">
        <v>-13069387</v>
      </c>
    </row>
    <row r="20" spans="1:10" s="17" customFormat="1" ht="13.5" customHeight="1">
      <c r="A20" s="17" t="s">
        <v>157</v>
      </c>
      <c r="B20" s="22">
        <v>20</v>
      </c>
      <c r="C20" s="23"/>
      <c r="D20" s="85">
        <v>-2130000</v>
      </c>
      <c r="E20" s="85"/>
      <c r="F20" s="94">
        <v>0</v>
      </c>
      <c r="G20" s="94"/>
      <c r="H20" s="94">
        <v>0</v>
      </c>
      <c r="I20" s="94"/>
      <c r="J20" s="94">
        <v>0</v>
      </c>
    </row>
    <row r="21" spans="1:10" s="17" customFormat="1" ht="13.5" customHeight="1">
      <c r="A21" s="17" t="s">
        <v>170</v>
      </c>
      <c r="B21" s="22"/>
      <c r="C21" s="23"/>
      <c r="D21" s="94">
        <v>0</v>
      </c>
      <c r="E21" s="94"/>
      <c r="F21" s="94">
        <v>0</v>
      </c>
      <c r="G21" s="85"/>
      <c r="H21" s="94">
        <v>0</v>
      </c>
      <c r="I21" s="85"/>
      <c r="J21" s="89">
        <v>850000000</v>
      </c>
    </row>
    <row r="22" spans="1:10" s="17" customFormat="1" ht="13.5" customHeight="1">
      <c r="A22" s="17" t="s">
        <v>162</v>
      </c>
      <c r="B22" s="22">
        <v>19</v>
      </c>
      <c r="C22" s="23"/>
      <c r="D22" s="89">
        <v>-81000000</v>
      </c>
      <c r="E22" s="94"/>
      <c r="F22" s="94">
        <v>0</v>
      </c>
      <c r="G22" s="85"/>
      <c r="H22" s="89">
        <v>-25489973962</v>
      </c>
      <c r="I22" s="85"/>
      <c r="J22" s="85">
        <f>-411000000+54000000</f>
        <v>-357000000</v>
      </c>
    </row>
    <row r="23" spans="1:10" s="17" customFormat="1" ht="13.5" customHeight="1">
      <c r="A23" s="17" t="s">
        <v>160</v>
      </c>
      <c r="B23" s="22">
        <v>19</v>
      </c>
      <c r="C23" s="23"/>
      <c r="D23" s="98">
        <v>0</v>
      </c>
      <c r="E23" s="95"/>
      <c r="F23" s="98">
        <v>0</v>
      </c>
      <c r="G23" s="95"/>
      <c r="H23" s="85">
        <v>10904161545</v>
      </c>
      <c r="I23" s="95"/>
      <c r="J23" s="98">
        <v>0</v>
      </c>
    </row>
    <row r="24" spans="1:10" s="17" customFormat="1" ht="13.5" customHeight="1">
      <c r="A24" s="17" t="s">
        <v>171</v>
      </c>
      <c r="B24" s="22">
        <v>41</v>
      </c>
      <c r="C24" s="23"/>
      <c r="D24" s="89">
        <v>-6015869487</v>
      </c>
      <c r="E24" s="89"/>
      <c r="F24" s="94">
        <v>0</v>
      </c>
      <c r="G24" s="89"/>
      <c r="H24" s="94">
        <v>0</v>
      </c>
      <c r="I24" s="89"/>
      <c r="J24" s="94">
        <v>0</v>
      </c>
    </row>
    <row r="25" spans="1:10" s="17" customFormat="1" ht="13.5" customHeight="1">
      <c r="A25" s="17" t="s">
        <v>191</v>
      </c>
      <c r="B25" s="22"/>
      <c r="C25" s="23"/>
      <c r="D25" s="94">
        <v>0</v>
      </c>
      <c r="E25" s="94"/>
      <c r="F25" s="89">
        <v>-400000</v>
      </c>
      <c r="G25" s="85"/>
      <c r="H25" s="94">
        <v>0</v>
      </c>
      <c r="I25" s="85"/>
      <c r="J25" s="94">
        <v>0</v>
      </c>
    </row>
    <row r="26" spans="1:10" s="17" customFormat="1" ht="13.5" customHeight="1">
      <c r="A26" s="17" t="s">
        <v>163</v>
      </c>
      <c r="B26" s="22">
        <v>19</v>
      </c>
      <c r="C26" s="23"/>
      <c r="D26" s="89">
        <v>146135166</v>
      </c>
      <c r="E26" s="94"/>
      <c r="F26" s="94">
        <v>0</v>
      </c>
      <c r="G26" s="85"/>
      <c r="H26" s="94">
        <v>0</v>
      </c>
      <c r="I26" s="85"/>
      <c r="J26" s="94">
        <v>0</v>
      </c>
    </row>
    <row r="27" spans="1:10" s="17" customFormat="1" ht="13.5" customHeight="1">
      <c r="A27" s="17" t="s">
        <v>103</v>
      </c>
      <c r="B27" s="22"/>
      <c r="C27" s="23"/>
      <c r="D27" s="94">
        <v>0</v>
      </c>
      <c r="E27" s="85"/>
      <c r="F27" s="89">
        <v>1572497</v>
      </c>
      <c r="G27" s="94"/>
      <c r="H27" s="94">
        <v>0</v>
      </c>
      <c r="I27" s="94"/>
      <c r="J27" s="94">
        <v>0</v>
      </c>
    </row>
    <row r="28" spans="1:10" s="17" customFormat="1" ht="13.5" customHeight="1">
      <c r="A28" s="17" t="s">
        <v>79</v>
      </c>
      <c r="B28" s="22"/>
      <c r="C28" s="23"/>
      <c r="D28" s="85"/>
      <c r="E28" s="85"/>
      <c r="F28" s="85"/>
      <c r="G28" s="85"/>
      <c r="H28" s="85"/>
      <c r="I28" s="85"/>
      <c r="J28" s="85"/>
    </row>
    <row r="29" spans="1:10" s="17" customFormat="1" ht="13.5" customHeight="1">
      <c r="A29" s="17" t="s">
        <v>76</v>
      </c>
      <c r="B29" s="22"/>
      <c r="C29" s="23"/>
      <c r="D29" s="85">
        <v>274342960</v>
      </c>
      <c r="E29" s="85"/>
      <c r="F29" s="85">
        <v>696879957</v>
      </c>
      <c r="G29" s="85"/>
      <c r="H29" s="85">
        <v>4159472</v>
      </c>
      <c r="I29" s="85"/>
      <c r="J29" s="85">
        <v>111609208</v>
      </c>
    </row>
    <row r="30" spans="1:10" s="17" customFormat="1" ht="13.5" customHeight="1">
      <c r="A30" s="17" t="s">
        <v>70</v>
      </c>
      <c r="B30" s="22">
        <v>42</v>
      </c>
      <c r="C30" s="23"/>
      <c r="D30" s="93">
        <v>2729971</v>
      </c>
      <c r="E30" s="95"/>
      <c r="F30" s="96">
        <v>0</v>
      </c>
      <c r="G30" s="95"/>
      <c r="H30" s="97">
        <v>585124975</v>
      </c>
      <c r="I30" s="95"/>
      <c r="J30" s="97">
        <v>301400970</v>
      </c>
    </row>
    <row r="31" spans="2:10" s="17" customFormat="1" ht="4.5" customHeight="1">
      <c r="B31" s="22"/>
      <c r="C31" s="23"/>
      <c r="D31" s="98"/>
      <c r="E31" s="95"/>
      <c r="F31" s="98"/>
      <c r="G31" s="95"/>
      <c r="H31" s="98"/>
      <c r="I31" s="95"/>
      <c r="J31" s="98"/>
    </row>
    <row r="32" spans="1:10" s="17" customFormat="1" ht="13.5" customHeight="1">
      <c r="A32" s="17" t="s">
        <v>106</v>
      </c>
      <c r="B32" s="22"/>
      <c r="C32" s="23"/>
      <c r="D32" s="93">
        <f>SUM(D15:D30)</f>
        <v>-16506846170</v>
      </c>
      <c r="E32" s="95"/>
      <c r="F32" s="93">
        <f>SUM(F15:F30)</f>
        <v>-6936909930</v>
      </c>
      <c r="G32" s="95"/>
      <c r="H32" s="93">
        <f>SUM(H14:H30)</f>
        <v>-13975968193</v>
      </c>
      <c r="I32" s="95"/>
      <c r="J32" s="93">
        <f>SUM(J14:J30)</f>
        <v>453181314</v>
      </c>
    </row>
    <row r="33" spans="2:10" s="17" customFormat="1" ht="13.5" customHeight="1">
      <c r="B33" s="22"/>
      <c r="C33" s="23"/>
      <c r="D33" s="92"/>
      <c r="E33" s="95"/>
      <c r="F33" s="92"/>
      <c r="G33" s="95"/>
      <c r="H33" s="92"/>
      <c r="I33" s="95"/>
      <c r="J33" s="92"/>
    </row>
    <row r="34" spans="1:10" s="17" customFormat="1" ht="13.5" customHeight="1">
      <c r="A34" s="13" t="s">
        <v>18</v>
      </c>
      <c r="B34" s="22"/>
      <c r="C34" s="23"/>
      <c r="D34" s="85"/>
      <c r="E34" s="95"/>
      <c r="F34" s="85"/>
      <c r="G34" s="95"/>
      <c r="H34" s="85"/>
      <c r="I34" s="95"/>
      <c r="J34" s="85"/>
    </row>
    <row r="35" spans="1:10" s="17" customFormat="1" ht="13.5" customHeight="1">
      <c r="A35" s="17" t="s">
        <v>64</v>
      </c>
      <c r="B35" s="22">
        <v>33</v>
      </c>
      <c r="C35" s="23"/>
      <c r="D35" s="89">
        <v>13114801965</v>
      </c>
      <c r="E35" s="95"/>
      <c r="F35" s="94">
        <v>0</v>
      </c>
      <c r="G35" s="95"/>
      <c r="H35" s="85">
        <v>13114801965</v>
      </c>
      <c r="I35" s="98"/>
      <c r="J35" s="94">
        <v>0</v>
      </c>
    </row>
    <row r="36" spans="1:10" s="35" customFormat="1" ht="13.5" customHeight="1">
      <c r="A36" s="35" t="s">
        <v>196</v>
      </c>
      <c r="B36" s="30"/>
      <c r="C36" s="26"/>
      <c r="D36" s="95"/>
      <c r="E36" s="95"/>
      <c r="F36" s="95"/>
      <c r="G36" s="95"/>
      <c r="H36" s="98"/>
      <c r="I36" s="95"/>
      <c r="J36" s="98"/>
    </row>
    <row r="37" spans="1:10" s="35" customFormat="1" ht="13.5" customHeight="1">
      <c r="A37" s="35" t="s">
        <v>159</v>
      </c>
      <c r="B37" s="30">
        <v>35</v>
      </c>
      <c r="C37" s="26"/>
      <c r="D37" s="95">
        <v>9847220</v>
      </c>
      <c r="E37" s="95"/>
      <c r="F37" s="95">
        <v>6001429</v>
      </c>
      <c r="G37" s="95"/>
      <c r="H37" s="98">
        <v>0</v>
      </c>
      <c r="I37" s="95"/>
      <c r="J37" s="98">
        <v>0</v>
      </c>
    </row>
    <row r="38" spans="1:10" s="35" customFormat="1" ht="13.5" customHeight="1">
      <c r="A38" s="35" t="s">
        <v>141</v>
      </c>
      <c r="B38" s="30">
        <v>35</v>
      </c>
      <c r="C38" s="26"/>
      <c r="D38" s="99">
        <v>-12954330</v>
      </c>
      <c r="E38" s="95"/>
      <c r="F38" s="98">
        <v>0</v>
      </c>
      <c r="G38" s="95"/>
      <c r="H38" s="98">
        <v>0</v>
      </c>
      <c r="I38" s="95"/>
      <c r="J38" s="98">
        <v>0</v>
      </c>
    </row>
    <row r="39" spans="1:10" s="35" customFormat="1" ht="13.5" customHeight="1">
      <c r="A39" s="35" t="s">
        <v>98</v>
      </c>
      <c r="B39" s="30"/>
      <c r="C39" s="26"/>
      <c r="D39" s="99"/>
      <c r="E39" s="95"/>
      <c r="F39" s="99"/>
      <c r="G39" s="95"/>
      <c r="H39" s="98"/>
      <c r="I39" s="95"/>
      <c r="J39" s="98"/>
    </row>
    <row r="40" spans="1:10" s="35" customFormat="1" ht="13.5" customHeight="1">
      <c r="A40" s="35" t="s">
        <v>158</v>
      </c>
      <c r="B40" s="30">
        <v>19</v>
      </c>
      <c r="C40" s="26"/>
      <c r="D40" s="95">
        <v>-114821716</v>
      </c>
      <c r="E40" s="95"/>
      <c r="F40" s="99">
        <v>-35512520</v>
      </c>
      <c r="G40" s="95"/>
      <c r="H40" s="98">
        <v>0</v>
      </c>
      <c r="I40" s="95"/>
      <c r="J40" s="98">
        <v>0</v>
      </c>
    </row>
    <row r="41" spans="1:10" s="17" customFormat="1" ht="13.5" customHeight="1">
      <c r="A41" s="17" t="s">
        <v>69</v>
      </c>
      <c r="B41" s="22"/>
      <c r="C41" s="23"/>
      <c r="D41" s="85">
        <v>7885336469</v>
      </c>
      <c r="E41" s="95"/>
      <c r="F41" s="85">
        <v>2901233514</v>
      </c>
      <c r="G41" s="95"/>
      <c r="H41" s="85">
        <v>1277803420</v>
      </c>
      <c r="I41" s="98"/>
      <c r="J41" s="85">
        <v>1494773284</v>
      </c>
    </row>
    <row r="42" spans="1:10" s="17" customFormat="1" ht="13.5" customHeight="1">
      <c r="A42" s="17" t="s">
        <v>78</v>
      </c>
      <c r="C42" s="23"/>
      <c r="D42" s="85"/>
      <c r="E42" s="95"/>
      <c r="F42" s="85"/>
      <c r="G42" s="89"/>
      <c r="H42" s="89"/>
      <c r="I42" s="89"/>
      <c r="J42" s="89"/>
    </row>
    <row r="43" spans="1:10" s="17" customFormat="1" ht="13.5" customHeight="1">
      <c r="A43" s="17" t="s">
        <v>77</v>
      </c>
      <c r="B43" s="22">
        <v>26</v>
      </c>
      <c r="C43" s="23"/>
      <c r="D43" s="85">
        <v>40750941452</v>
      </c>
      <c r="E43" s="95"/>
      <c r="F43" s="85">
        <v>15982187648</v>
      </c>
      <c r="G43" s="95"/>
      <c r="H43" s="85">
        <v>1793812517</v>
      </c>
      <c r="I43" s="95"/>
      <c r="J43" s="85">
        <v>1096259640</v>
      </c>
    </row>
    <row r="44" spans="1:10" s="17" customFormat="1" ht="13.5" customHeight="1">
      <c r="A44" s="17" t="s">
        <v>71</v>
      </c>
      <c r="B44" s="22"/>
      <c r="C44" s="23"/>
      <c r="D44" s="85">
        <v>-8115856162</v>
      </c>
      <c r="E44" s="95"/>
      <c r="F44" s="85">
        <v>-4605308284</v>
      </c>
      <c r="G44" s="95"/>
      <c r="H44" s="89">
        <v>-1477803420</v>
      </c>
      <c r="I44" s="95"/>
      <c r="J44" s="89">
        <f>-3094773284</f>
        <v>-3094773284</v>
      </c>
    </row>
    <row r="45" spans="1:10" s="17" customFormat="1" ht="13.5" customHeight="1">
      <c r="A45" s="17" t="s">
        <v>39</v>
      </c>
      <c r="B45" s="22"/>
      <c r="C45" s="23"/>
      <c r="D45" s="93">
        <v>-34745494896</v>
      </c>
      <c r="E45" s="95"/>
      <c r="F45" s="93">
        <v>-16955424291</v>
      </c>
      <c r="G45" s="95"/>
      <c r="H45" s="93">
        <v>-3891335981</v>
      </c>
      <c r="I45" s="95"/>
      <c r="J45" s="93">
        <v>-3604301160</v>
      </c>
    </row>
    <row r="46" spans="2:10" s="17" customFormat="1" ht="4.5" customHeight="1">
      <c r="B46" s="22"/>
      <c r="C46" s="23"/>
      <c r="D46" s="95"/>
      <c r="E46" s="95"/>
      <c r="F46" s="95"/>
      <c r="G46" s="95"/>
      <c r="H46" s="95"/>
      <c r="I46" s="95"/>
      <c r="J46" s="95"/>
    </row>
    <row r="47" spans="1:10" s="17" customFormat="1" ht="13.5" customHeight="1">
      <c r="A47" s="44" t="s">
        <v>188</v>
      </c>
      <c r="B47" s="22"/>
      <c r="C47" s="23"/>
      <c r="D47" s="93">
        <f>SUM(D35:D45)</f>
        <v>18771800002</v>
      </c>
      <c r="E47" s="95"/>
      <c r="F47" s="93">
        <f>SUM(F35:F45)</f>
        <v>-2706822504</v>
      </c>
      <c r="G47" s="95"/>
      <c r="H47" s="93">
        <f>SUM(H35:H45)</f>
        <v>10817278501</v>
      </c>
      <c r="I47" s="95"/>
      <c r="J47" s="93">
        <f>SUM(J35:J45)</f>
        <v>-4108041520</v>
      </c>
    </row>
    <row r="48" spans="1:10" s="17" customFormat="1" ht="13.5" customHeight="1">
      <c r="A48" s="44"/>
      <c r="B48" s="22"/>
      <c r="C48" s="23"/>
      <c r="D48" s="95"/>
      <c r="E48" s="95"/>
      <c r="F48" s="95"/>
      <c r="G48" s="95"/>
      <c r="H48" s="95"/>
      <c r="I48" s="95"/>
      <c r="J48" s="95"/>
    </row>
    <row r="49" spans="1:10" s="17" customFormat="1" ht="13.5" customHeight="1">
      <c r="A49" s="13" t="s">
        <v>189</v>
      </c>
      <c r="B49" s="22"/>
      <c r="C49" s="23"/>
      <c r="D49" s="89"/>
      <c r="E49" s="89"/>
      <c r="F49" s="89"/>
      <c r="G49" s="89"/>
      <c r="H49" s="89"/>
      <c r="I49" s="89"/>
      <c r="J49" s="89"/>
    </row>
    <row r="50" spans="1:10" s="17" customFormat="1" ht="13.5" customHeight="1">
      <c r="A50" s="13" t="s">
        <v>113</v>
      </c>
      <c r="B50" s="22"/>
      <c r="C50" s="23"/>
      <c r="D50" s="85">
        <f>D12+D32+D47</f>
        <v>6894957326</v>
      </c>
      <c r="E50" s="85"/>
      <c r="F50" s="85">
        <f>F12+F32+F47</f>
        <v>-375181565</v>
      </c>
      <c r="G50" s="85"/>
      <c r="H50" s="85">
        <f>H12+H32+H47</f>
        <v>98433781</v>
      </c>
      <c r="I50" s="85"/>
      <c r="J50" s="85">
        <f>J12+J32+J47</f>
        <v>-138933125</v>
      </c>
    </row>
    <row r="51" spans="1:10" s="17" customFormat="1" ht="13.5" customHeight="1">
      <c r="A51" s="17" t="s">
        <v>53</v>
      </c>
      <c r="B51" s="22"/>
      <c r="C51" s="23" t="s">
        <v>81</v>
      </c>
      <c r="D51" s="95">
        <v>4540534599</v>
      </c>
      <c r="E51" s="95"/>
      <c r="F51" s="95">
        <v>4916296012</v>
      </c>
      <c r="G51" s="95"/>
      <c r="H51" s="95">
        <v>251655478</v>
      </c>
      <c r="I51" s="95"/>
      <c r="J51" s="95">
        <v>390588603</v>
      </c>
    </row>
    <row r="52" spans="1:10" s="17" customFormat="1" ht="13.5" customHeight="1">
      <c r="A52" s="17" t="s">
        <v>80</v>
      </c>
      <c r="B52" s="22"/>
      <c r="C52" s="23"/>
      <c r="D52" s="93">
        <v>12200376</v>
      </c>
      <c r="E52" s="85"/>
      <c r="F52" s="93">
        <v>-579848</v>
      </c>
      <c r="G52" s="94"/>
      <c r="H52" s="96">
        <v>0</v>
      </c>
      <c r="I52" s="94"/>
      <c r="J52" s="96">
        <v>0</v>
      </c>
    </row>
    <row r="53" spans="2:10" s="17" customFormat="1" ht="4.5" customHeight="1">
      <c r="B53" s="22"/>
      <c r="C53" s="23"/>
      <c r="D53" s="95"/>
      <c r="E53" s="85"/>
      <c r="F53" s="95"/>
      <c r="G53" s="94"/>
      <c r="H53" s="98"/>
      <c r="I53" s="94"/>
      <c r="J53" s="98"/>
    </row>
    <row r="54" spans="1:10" s="17" customFormat="1" ht="13.5" customHeight="1" thickBot="1">
      <c r="A54" s="17" t="s">
        <v>54</v>
      </c>
      <c r="B54" s="22"/>
      <c r="C54" s="23"/>
      <c r="D54" s="100">
        <f>SUM(D50:D52)</f>
        <v>11447692301</v>
      </c>
      <c r="E54" s="95"/>
      <c r="F54" s="100">
        <f>SUM(F50:F52)</f>
        <v>4540534599</v>
      </c>
      <c r="G54" s="95"/>
      <c r="H54" s="100">
        <f>SUM(H50:H52)</f>
        <v>350089259</v>
      </c>
      <c r="I54" s="95"/>
      <c r="J54" s="100">
        <f>SUM(J50:J52)</f>
        <v>251655478</v>
      </c>
    </row>
    <row r="55" spans="2:10" s="17" customFormat="1" ht="4.5" customHeight="1" thickTop="1">
      <c r="B55" s="22"/>
      <c r="C55" s="23"/>
      <c r="D55" s="95"/>
      <c r="E55" s="95"/>
      <c r="F55" s="95"/>
      <c r="G55" s="95"/>
      <c r="H55" s="95"/>
      <c r="I55" s="95"/>
      <c r="J55" s="95"/>
    </row>
    <row r="56" spans="1:10" s="17" customFormat="1" ht="13.5" customHeight="1">
      <c r="A56" s="13" t="s">
        <v>94</v>
      </c>
      <c r="B56" s="22"/>
      <c r="C56" s="23"/>
      <c r="D56" s="85"/>
      <c r="E56" s="85"/>
      <c r="F56" s="85"/>
      <c r="G56" s="85"/>
      <c r="H56" s="85"/>
      <c r="I56" s="85"/>
      <c r="J56" s="85"/>
    </row>
    <row r="57" spans="1:10" s="17" customFormat="1" ht="8.25" customHeight="1">
      <c r="A57" s="13"/>
      <c r="B57" s="22"/>
      <c r="C57" s="23"/>
      <c r="D57" s="85"/>
      <c r="E57" s="85"/>
      <c r="F57" s="85"/>
      <c r="G57" s="85"/>
      <c r="H57" s="85"/>
      <c r="I57" s="85"/>
      <c r="J57" s="85"/>
    </row>
    <row r="58" spans="1:10" s="17" customFormat="1" ht="13.5" customHeight="1">
      <c r="A58" s="17" t="s">
        <v>89</v>
      </c>
      <c r="B58" s="45"/>
      <c r="C58" s="45"/>
      <c r="D58" s="101"/>
      <c r="E58" s="101"/>
      <c r="F58" s="101"/>
      <c r="G58" s="101"/>
      <c r="H58" s="101"/>
      <c r="I58" s="101"/>
      <c r="J58" s="101"/>
    </row>
    <row r="59" spans="1:10" ht="13.5" customHeight="1">
      <c r="A59" s="129" t="s">
        <v>152</v>
      </c>
      <c r="B59" s="129"/>
      <c r="C59" s="129"/>
      <c r="D59" s="129"/>
      <c r="E59" s="129"/>
      <c r="F59" s="129"/>
      <c r="G59" s="129"/>
      <c r="H59" s="129"/>
      <c r="I59" s="129"/>
      <c r="J59" s="129"/>
    </row>
    <row r="60" ht="13.5" customHeight="1">
      <c r="A60" s="17" t="s">
        <v>164</v>
      </c>
    </row>
    <row r="61" ht="9" customHeight="1">
      <c r="A61" s="33"/>
    </row>
    <row r="62" ht="15" customHeight="1" hidden="1">
      <c r="A62" s="33"/>
    </row>
    <row r="63" ht="15" customHeight="1" hidden="1">
      <c r="A63" s="17"/>
    </row>
    <row r="64" spans="1:10" ht="21.75" customHeight="1">
      <c r="A64" s="34" t="str">
        <f>'Eng 6'!A44:O44</f>
        <v>The accompanying notes on pages 8 to 85 are an integral part of these financial statements.</v>
      </c>
      <c r="B64" s="47"/>
      <c r="C64" s="47"/>
      <c r="D64" s="97"/>
      <c r="E64" s="97"/>
      <c r="F64" s="97"/>
      <c r="G64" s="97"/>
      <c r="H64" s="97"/>
      <c r="I64" s="97"/>
      <c r="J64" s="97"/>
    </row>
    <row r="65" ht="15" customHeight="1">
      <c r="J65" s="85">
        <v>7</v>
      </c>
    </row>
    <row r="69" spans="4:6" ht="15" customHeight="1">
      <c r="D69" s="102"/>
      <c r="F69" s="102"/>
    </row>
    <row r="70" spans="1:8" ht="15" customHeight="1">
      <c r="A70" s="25"/>
      <c r="D70" s="102"/>
      <c r="F70" s="102"/>
      <c r="H70" s="102"/>
    </row>
    <row r="71" spans="1:8" ht="15" customHeight="1">
      <c r="A71" s="25"/>
      <c r="D71" s="102"/>
      <c r="F71" s="102"/>
      <c r="H71" s="102"/>
    </row>
    <row r="72" spans="1:6" ht="15" customHeight="1">
      <c r="A72" s="25"/>
      <c r="D72" s="102"/>
      <c r="F72" s="102"/>
    </row>
    <row r="73" spans="1:6" ht="15" customHeight="1">
      <c r="A73" s="25"/>
      <c r="F73" s="102"/>
    </row>
    <row r="79" ht="15" customHeight="1">
      <c r="H79" s="102"/>
    </row>
    <row r="80" ht="15" customHeight="1">
      <c r="H80" s="102"/>
    </row>
    <row r="81" ht="15" customHeight="1">
      <c r="H81" s="102"/>
    </row>
    <row r="82" ht="15" customHeight="1">
      <c r="H82" s="102"/>
    </row>
    <row r="85" ht="15" customHeight="1">
      <c r="H85" s="102"/>
    </row>
    <row r="86" ht="15" customHeight="1">
      <c r="H86" s="102"/>
    </row>
    <row r="87" ht="15" customHeight="1">
      <c r="H87" s="102"/>
    </row>
  </sheetData>
  <sheetProtection/>
  <mergeCells count="3">
    <mergeCell ref="D5:F5"/>
    <mergeCell ref="H5:J5"/>
    <mergeCell ref="A59:J59"/>
  </mergeCells>
  <printOptions/>
  <pageMargins left="0.8" right="0.5" top="0.5" bottom="0.4" header="0.49" footer="0.4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7"/>
    </sheetView>
  </sheetViews>
  <sheetFormatPr defaultColWidth="9.140625" defaultRowHeight="21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Charatthorn Asawawim</cp:lastModifiedBy>
  <cp:lastPrinted>2012-02-28T23:49:30Z</cp:lastPrinted>
  <dcterms:created xsi:type="dcterms:W3CDTF">2001-10-30T06:26:29Z</dcterms:created>
  <dcterms:modified xsi:type="dcterms:W3CDTF">2012-02-28T23:49:31Z</dcterms:modified>
  <cp:category/>
  <cp:version/>
  <cp:contentType/>
  <cp:contentStatus/>
</cp:coreProperties>
</file>