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635" yWindow="65461" windowWidth="7305" windowHeight="8595" tabRatio="564" firstSheet="5" activeTab="5"/>
  </bookViews>
  <sheets>
    <sheet name="NAV000" sheetId="1" state="hidden" r:id="rId1"/>
    <sheet name="000000" sheetId="2" state="veryHidden" r:id="rId2"/>
    <sheet name="100000" sheetId="3" state="veryHidden" r:id="rId3"/>
    <sheet name="200000" sheetId="4" state="veryHidden" r:id="rId4"/>
    <sheet name="300000" sheetId="5" state="veryHidden" r:id="rId5"/>
    <sheet name="Eng" sheetId="6" r:id="rId6"/>
    <sheet name="ce Conso" sheetId="7" r:id="rId7"/>
    <sheet name="ce The Company only" sheetId="8" r:id="rId8"/>
    <sheet name="000" sheetId="9" state="veryHidden" r:id="rId9"/>
  </sheets>
  <externalReferences>
    <externalReference r:id="rId12"/>
  </externalReferences>
  <definedNames>
    <definedName name="_xlnm.Print_Area" localSheetId="6">'ce Conso'!$A$1:$X$37</definedName>
    <definedName name="_xlnm.Print_Area" localSheetId="7">'ce The Company only'!$A$1:$R$32</definedName>
    <definedName name="_xlnm.Print_Area" localSheetId="5">'Eng'!$A$1:$J$291</definedName>
  </definedNames>
  <calcPr fullCalcOnLoad="1"/>
</workbook>
</file>

<file path=xl/sharedStrings.xml><?xml version="1.0" encoding="utf-8"?>
<sst xmlns="http://schemas.openxmlformats.org/spreadsheetml/2006/main" count="414" uniqueCount="252">
  <si>
    <t>Note</t>
  </si>
  <si>
    <t>The accompanying notes are an integral part of the financial statements.</t>
  </si>
  <si>
    <t>Retained earnings</t>
  </si>
  <si>
    <t>Share</t>
  </si>
  <si>
    <t>premium</t>
  </si>
  <si>
    <t>surplus</t>
  </si>
  <si>
    <t>revaluation</t>
  </si>
  <si>
    <t>surplus of</t>
  </si>
  <si>
    <t>subsidiaries</t>
  </si>
  <si>
    <t>Unappropriated</t>
  </si>
  <si>
    <t>Total</t>
  </si>
  <si>
    <t>statutory reserve</t>
  </si>
  <si>
    <t>The Company's</t>
  </si>
  <si>
    <t>(Unaudited</t>
  </si>
  <si>
    <t>(Audited)</t>
  </si>
  <si>
    <t>but reviewed)</t>
  </si>
  <si>
    <t>Cash and cash equivalents at beginning of period</t>
  </si>
  <si>
    <t>Cash and cash equivalents at end of period</t>
  </si>
  <si>
    <t>(Unit: Thousand Baht)</t>
  </si>
  <si>
    <t>Warrants</t>
  </si>
  <si>
    <t>Issued and</t>
  </si>
  <si>
    <t>share capital</t>
  </si>
  <si>
    <t>Share of</t>
  </si>
  <si>
    <t xml:space="preserve">to minority </t>
  </si>
  <si>
    <t xml:space="preserve">shareholders of </t>
  </si>
  <si>
    <t>Consolidated financial statements</t>
  </si>
  <si>
    <t>Separate financial statements</t>
  </si>
  <si>
    <t>Net income for the period</t>
  </si>
  <si>
    <t>Statements of changes in shareholders' equity (continued)</t>
  </si>
  <si>
    <t>(Unaudited but reviewed)</t>
  </si>
  <si>
    <t>Statements of changes in shareholders' equity</t>
  </si>
  <si>
    <t>Share of amortisation of revaluation surplus</t>
  </si>
  <si>
    <t xml:space="preserve">   of subsidiary</t>
  </si>
  <si>
    <t>Cash and cash equivalents</t>
  </si>
  <si>
    <t>Current investments - marketable securities</t>
  </si>
  <si>
    <t>Trade accounts and notes receivable</t>
  </si>
  <si>
    <t xml:space="preserve">   Unrelated parties - net</t>
  </si>
  <si>
    <t xml:space="preserve">   Related parties - net</t>
  </si>
  <si>
    <t>Trade accounts and notes receivable - net</t>
  </si>
  <si>
    <t xml:space="preserve">Unbilled receivables </t>
  </si>
  <si>
    <t>Retention receivables - net</t>
  </si>
  <si>
    <t>Construction in progress</t>
  </si>
  <si>
    <t>Current portion of loans to related parties</t>
  </si>
  <si>
    <t>Other current assets</t>
  </si>
  <si>
    <t xml:space="preserve">   Advances to subcontractors - net</t>
  </si>
  <si>
    <t xml:space="preserve">   Others - net</t>
  </si>
  <si>
    <t>Restricted bank deposits</t>
  </si>
  <si>
    <t>Other long-term investments - net</t>
  </si>
  <si>
    <t>Loans to related parties - net of current portion</t>
  </si>
  <si>
    <t>Property, plant and equipment - net</t>
  </si>
  <si>
    <t>Other non-current assets</t>
  </si>
  <si>
    <t xml:space="preserve">Bank overdrafts and short-term loans from </t>
  </si>
  <si>
    <t xml:space="preserve">   financial institutions</t>
  </si>
  <si>
    <t>Trade accounts and notes payable</t>
  </si>
  <si>
    <t xml:space="preserve">   Unrelated parties</t>
  </si>
  <si>
    <t xml:space="preserve">   Related parties</t>
  </si>
  <si>
    <t>Total trade accounts and notes payable</t>
  </si>
  <si>
    <t>Current portion of long-term loans</t>
  </si>
  <si>
    <t>Cash receipt under construction contract</t>
  </si>
  <si>
    <t>Other current liabilities</t>
  </si>
  <si>
    <t xml:space="preserve">   Advances received from construction contracts</t>
  </si>
  <si>
    <t xml:space="preserve">   Undue output tax</t>
  </si>
  <si>
    <t xml:space="preserve">   Others</t>
  </si>
  <si>
    <t>Long-term loans - net of current portion</t>
  </si>
  <si>
    <t>Share capital</t>
  </si>
  <si>
    <t>Share premium</t>
  </si>
  <si>
    <t xml:space="preserve">   Appropriated - statutory reserve</t>
  </si>
  <si>
    <t xml:space="preserve">   Unappropriated (deficit)</t>
  </si>
  <si>
    <t xml:space="preserve">   shareholders of subsidiaries</t>
  </si>
  <si>
    <t>Construction and service income</t>
  </si>
  <si>
    <t>Other revenue</t>
  </si>
  <si>
    <t xml:space="preserve">   Interest income</t>
  </si>
  <si>
    <t>Operating assets (increase) decrease</t>
  </si>
  <si>
    <t xml:space="preserve">   Trade accounts and notes receivable</t>
  </si>
  <si>
    <t xml:space="preserve">   Trade accounts receivable - related parties</t>
  </si>
  <si>
    <t xml:space="preserve">   Unbilled receivables</t>
  </si>
  <si>
    <t xml:space="preserve">   Construction in progress</t>
  </si>
  <si>
    <t xml:space="preserve">   Retention receivables</t>
  </si>
  <si>
    <t xml:space="preserve">   Other current assets</t>
  </si>
  <si>
    <t>Operating liabilities increase (decrease)</t>
  </si>
  <si>
    <t xml:space="preserve">   Trade accounts and notes payable</t>
  </si>
  <si>
    <t xml:space="preserve">   Trade accounts payable - related parties</t>
  </si>
  <si>
    <t xml:space="preserve">   Other current liabilities</t>
  </si>
  <si>
    <t>Directors</t>
  </si>
  <si>
    <t>Balance sheets</t>
  </si>
  <si>
    <t>Assets</t>
  </si>
  <si>
    <t>Current assets</t>
  </si>
  <si>
    <t>Total current assets</t>
  </si>
  <si>
    <t>Non-current assets</t>
  </si>
  <si>
    <t>Total non-current assets</t>
  </si>
  <si>
    <t>Total assets</t>
  </si>
  <si>
    <t>Balance sheets (continued)</t>
  </si>
  <si>
    <t>Liabilities and shareholders' equity</t>
  </si>
  <si>
    <t>Current liabilities</t>
  </si>
  <si>
    <t>Total current liabilities</t>
  </si>
  <si>
    <t>Non-current liabilities</t>
  </si>
  <si>
    <t>Total non-current liabilities</t>
  </si>
  <si>
    <t>Total liabilities</t>
  </si>
  <si>
    <t>Shareholders' equity</t>
  </si>
  <si>
    <t xml:space="preserve">Minority interest - equity attributable to minority </t>
  </si>
  <si>
    <t>Total shareholders' equity</t>
  </si>
  <si>
    <t>Total liabilities and shareholders' equity</t>
  </si>
  <si>
    <t>Income statements</t>
  </si>
  <si>
    <t>Revenues</t>
  </si>
  <si>
    <t>Total revenues</t>
  </si>
  <si>
    <t>Expenses</t>
  </si>
  <si>
    <t>Total expenses</t>
  </si>
  <si>
    <t>Corporate income tax</t>
  </si>
  <si>
    <t>Cash flow statements</t>
  </si>
  <si>
    <t xml:space="preserve">Cash flows from operating activities </t>
  </si>
  <si>
    <t xml:space="preserve">Income from operating activities </t>
  </si>
  <si>
    <t xml:space="preserve">   before changes in operating assets and liabilities</t>
  </si>
  <si>
    <t>Cash flows from investing activities</t>
  </si>
  <si>
    <t>Cash flows from financing activities</t>
  </si>
  <si>
    <t>Net income attributable to:</t>
  </si>
  <si>
    <t>Equity holders of the parent</t>
  </si>
  <si>
    <t>Minority interests of the subsidiaries</t>
  </si>
  <si>
    <t xml:space="preserve"> </t>
  </si>
  <si>
    <t xml:space="preserve">   Cash paid for interest expenses</t>
  </si>
  <si>
    <t xml:space="preserve">   Cash paid for corporate income tax</t>
  </si>
  <si>
    <t>Sino-Thai Engineering and Construction Public Company Limited and its subsidiaries</t>
  </si>
  <si>
    <t>Basic earnings per share (Baht)</t>
  </si>
  <si>
    <t>(deficit)</t>
  </si>
  <si>
    <t>Net income before tax</t>
  </si>
  <si>
    <t>Decrease in hire purchase and financial lease payable</t>
  </si>
  <si>
    <t>Supplementary cash flows information</t>
  </si>
  <si>
    <t>Non-cash items</t>
  </si>
  <si>
    <t xml:space="preserve">   Increase of equipments from hire purchase</t>
  </si>
  <si>
    <t xml:space="preserve">      and financial lease agreements</t>
  </si>
  <si>
    <t xml:space="preserve">   Land awaiting for development</t>
  </si>
  <si>
    <t xml:space="preserve">   Provision for loss on construction projects</t>
  </si>
  <si>
    <t xml:space="preserve">   corporate income tax </t>
  </si>
  <si>
    <t>fully paid-up</t>
  </si>
  <si>
    <t>Increase in restricted bank deposits</t>
  </si>
  <si>
    <t>Cash flow statements (Continued)</t>
  </si>
  <si>
    <t>Condominium units for sales</t>
  </si>
  <si>
    <t>Appropriated -</t>
  </si>
  <si>
    <t>Repayment of long-term loans</t>
  </si>
  <si>
    <t xml:space="preserve">   Other non-current assets</t>
  </si>
  <si>
    <t xml:space="preserve">   Other non-current liabilities</t>
  </si>
  <si>
    <t>Balance as at 31 December 2008</t>
  </si>
  <si>
    <t>Unbilled payable</t>
  </si>
  <si>
    <t xml:space="preserve">   and  financial lease payable</t>
  </si>
  <si>
    <t>Loans from related party</t>
  </si>
  <si>
    <t xml:space="preserve">   net of current portion</t>
  </si>
  <si>
    <t>Provision for loss of joint ventures</t>
  </si>
  <si>
    <t>Other non-current liabilities</t>
  </si>
  <si>
    <t xml:space="preserve">Unrealised gain </t>
  </si>
  <si>
    <t xml:space="preserve">   Revaluation surplus</t>
  </si>
  <si>
    <t xml:space="preserve">Equity attributable to </t>
  </si>
  <si>
    <t xml:space="preserve">   the company's shareholders</t>
  </si>
  <si>
    <t>Cost of construction and services</t>
  </si>
  <si>
    <t xml:space="preserve">   Depreciation</t>
  </si>
  <si>
    <t xml:space="preserve">      in associate</t>
  </si>
  <si>
    <t xml:space="preserve">   Decrease in provision for loss of projects</t>
  </si>
  <si>
    <t xml:space="preserve">   Interest expenses</t>
  </si>
  <si>
    <t>Cash flows from (used in) operating activities</t>
  </si>
  <si>
    <t>Acquisition of property, plant and equipment</t>
  </si>
  <si>
    <t>Net cash flows from (used in) investing activities</t>
  </si>
  <si>
    <t xml:space="preserve">   Revaluation surplus on changes in </t>
  </si>
  <si>
    <t xml:space="preserve">      available-for-sale securities</t>
  </si>
  <si>
    <t>Balance as at 31 December 2007</t>
  </si>
  <si>
    <t>3,4</t>
  </si>
  <si>
    <t xml:space="preserve"> investment</t>
  </si>
  <si>
    <t>Revaluation</t>
  </si>
  <si>
    <t>value of</t>
  </si>
  <si>
    <t>shareholders</t>
  </si>
  <si>
    <t>to the parent's</t>
  </si>
  <si>
    <t>Equity attributable to the parent's shareholders</t>
  </si>
  <si>
    <t>Income and expenses recognised directly in equity:</t>
  </si>
  <si>
    <r>
      <t xml:space="preserve"> </t>
    </r>
    <r>
      <rPr>
        <u val="single"/>
        <sz val="11"/>
        <rFont val="Arial"/>
        <family val="2"/>
      </rPr>
      <t>31 December 2008</t>
    </r>
  </si>
  <si>
    <t>(Unit: Thousand Baht, except basic earnings per share expressed in Baht)</t>
  </si>
  <si>
    <t>changes in</t>
  </si>
  <si>
    <t xml:space="preserve">surplus on  </t>
  </si>
  <si>
    <t xml:space="preserve"> investments</t>
  </si>
  <si>
    <t xml:space="preserve">  gain recognised in shareholders' equity</t>
  </si>
  <si>
    <t xml:space="preserve">   gain recognised in shareholders' equity</t>
  </si>
  <si>
    <t xml:space="preserve"> surplus on </t>
  </si>
  <si>
    <t xml:space="preserve">changes in value </t>
  </si>
  <si>
    <t>of investments</t>
  </si>
  <si>
    <t>Income recognised directly in equity:</t>
  </si>
  <si>
    <t xml:space="preserve">   Registered</t>
  </si>
  <si>
    <t xml:space="preserve">   Issued and fully paid-up</t>
  </si>
  <si>
    <t xml:space="preserve">      1,186,208,619 ordinary shares of Baht 1 each</t>
  </si>
  <si>
    <t>Investments in subsidiaries</t>
  </si>
  <si>
    <t>Investments in associates</t>
  </si>
  <si>
    <t xml:space="preserve">      The Company's revaluation surplus</t>
  </si>
  <si>
    <t xml:space="preserve">      Share of revaluation surplus of subsidiary</t>
  </si>
  <si>
    <t>Total income and expenses recognised directly in equity</t>
  </si>
  <si>
    <t>Total income recognised directly in equity</t>
  </si>
  <si>
    <t>(Increase) decrease in loans to related parties</t>
  </si>
  <si>
    <t>Net cash flows from (used in) financing activities</t>
  </si>
  <si>
    <t xml:space="preserve">   Adjusted cost of codominium units for sales</t>
  </si>
  <si>
    <t>equity attributable</t>
  </si>
  <si>
    <t>Investment in available-for-sale securities -</t>
  </si>
  <si>
    <t xml:space="preserve"> 30 June 2009</t>
  </si>
  <si>
    <t>For the three-month periods ended 30 June 2009 and 2008</t>
  </si>
  <si>
    <t>Balance as at 30 June 2008</t>
  </si>
  <si>
    <t>Balance as at 30 June 2009</t>
  </si>
  <si>
    <t>For the six-month periods ended 30 June 2009 and 2008</t>
  </si>
  <si>
    <t xml:space="preserve">   Share of (income) loss from investments</t>
  </si>
  <si>
    <t xml:space="preserve">   Unbilled payables</t>
  </si>
  <si>
    <t>Dividend received from investment in associate</t>
  </si>
  <si>
    <t xml:space="preserve">Increase (decrease) in bank overdrafts and short-term </t>
  </si>
  <si>
    <t xml:space="preserve">   loans from financial institutions</t>
  </si>
  <si>
    <t>Repayment of bond</t>
  </si>
  <si>
    <t>Net decrease in cash and cash equivalents</t>
  </si>
  <si>
    <t xml:space="preserve">                                                                                                                    </t>
  </si>
  <si>
    <t>Administrative expenses</t>
  </si>
  <si>
    <t>Share of income (loss) from investment in associate</t>
  </si>
  <si>
    <t>Finance cost</t>
  </si>
  <si>
    <t xml:space="preserve">Share of income (loss) from investments in associate </t>
  </si>
  <si>
    <t>Income before finance cost and</t>
  </si>
  <si>
    <t xml:space="preserve">   Income from settlement of doubtful debt</t>
  </si>
  <si>
    <t xml:space="preserve">   (Gain) loss from disposal and write off of property, </t>
  </si>
  <si>
    <t xml:space="preserve">      plant and equipments</t>
  </si>
  <si>
    <t xml:space="preserve">   Loss on impairment of long-term investment</t>
  </si>
  <si>
    <t>Purchase of investment in subsidiary</t>
  </si>
  <si>
    <t>-</t>
  </si>
  <si>
    <t>Income before corporate income tax</t>
  </si>
  <si>
    <t xml:space="preserve">   Cash receipt under construction contract</t>
  </si>
  <si>
    <t>Purchase of investment in associate</t>
  </si>
  <si>
    <t>Purchase of other long-term investment</t>
  </si>
  <si>
    <t>Net income attributable to equity holders of the parent</t>
  </si>
  <si>
    <t xml:space="preserve">Adjustments to reconcile net income before tax to net </t>
  </si>
  <si>
    <t xml:space="preserve">   cash provided by (paid from) operating activities:</t>
  </si>
  <si>
    <t xml:space="preserve">   Unrealised gain on exchange rate</t>
  </si>
  <si>
    <t xml:space="preserve">   Comdominium units for sales</t>
  </si>
  <si>
    <t>Net cash flows from (used in) operating activities</t>
  </si>
  <si>
    <t>Decrease in loan from related company</t>
  </si>
  <si>
    <t>Income from investment - dividend received</t>
  </si>
  <si>
    <t xml:space="preserve">   from investment in associate</t>
  </si>
  <si>
    <t xml:space="preserve">        (31 December 2008: 1,350,250,000 </t>
  </si>
  <si>
    <t xml:space="preserve">          ordinary shares of Baht 1 each)</t>
  </si>
  <si>
    <t xml:space="preserve">   Dividend received</t>
  </si>
  <si>
    <t xml:space="preserve">   Gain on sales of investments in associate</t>
  </si>
  <si>
    <t xml:space="preserve">   Gain on sale of investments in associate</t>
  </si>
  <si>
    <t>16.2</t>
  </si>
  <si>
    <t>Deficit offset against share premium</t>
  </si>
  <si>
    <t xml:space="preserve">Deficit offset against statutory reserve  </t>
  </si>
  <si>
    <t>Total income and expenses for period</t>
  </si>
  <si>
    <t>Total income for period</t>
  </si>
  <si>
    <t>Proceeds from sales investment in associate</t>
  </si>
  <si>
    <t xml:space="preserve"> 31 December 2008</t>
  </si>
  <si>
    <t xml:space="preserve">   Withholding tax deducted at source</t>
  </si>
  <si>
    <t>Current portion of hire purchase</t>
  </si>
  <si>
    <t>Hire purchase and financial lease payable -</t>
  </si>
  <si>
    <t>Minority interest -</t>
  </si>
  <si>
    <t xml:space="preserve">   Unrealised gain on marketable securities</t>
  </si>
  <si>
    <t xml:space="preserve">   from other long-term investment</t>
  </si>
  <si>
    <t>Proceeds from sales of assets</t>
  </si>
  <si>
    <t>Dividend received from other long-term investment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</si>
</sst>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\t&quot;$&quot;#,##0_);\(\t&quot;$&quot;#,##0\)"/>
    <numFmt numFmtId="188" formatCode="\t&quot;$&quot;#,##0_);[Red]\(\t&quot;$&quot;#,##0\)"/>
    <numFmt numFmtId="189" formatCode="\t&quot;$&quot;#,##0.00_);\(\t&quot;$&quot;#,##0.00\)"/>
    <numFmt numFmtId="190" formatCode="\t&quot;$&quot;#,##0.00_);[Red]\(\t&quot;$&quot;#,##0.00\)"/>
    <numFmt numFmtId="191" formatCode="&quot;฿&quot;#,##0_);\(&quot;฿&quot;#,##0\)"/>
    <numFmt numFmtId="192" formatCode="&quot;฿&quot;#,##0_);[Red]\(&quot;฿&quot;#,##0\)"/>
    <numFmt numFmtId="193" formatCode="&quot;฿&quot;#,##0.00_);\(&quot;฿&quot;#,##0.00\)"/>
    <numFmt numFmtId="194" formatCode="&quot;฿&quot;#,##0.00_);[Red]\(&quot;฿&quot;#,##0.00\)"/>
    <numFmt numFmtId="195" formatCode="_(&quot;฿&quot;* #,##0_);_(&quot;฿&quot;* \(#,##0\);_(&quot;฿&quot;* &quot;-&quot;_);_(@_)"/>
    <numFmt numFmtId="196" formatCode="_(&quot;฿&quot;* #,##0.00_);_(&quot;฿&quot;* \(#,##0.00\);_(&quot;฿&quot;* &quot;-&quot;??_);_(@_)"/>
    <numFmt numFmtId="197" formatCode="\t&quot;฿&quot;#,##0_);\(\t&quot;฿&quot;#,##0\)"/>
    <numFmt numFmtId="198" formatCode="\t&quot;฿&quot;#,##0_);[Red]\(\t&quot;฿&quot;#,##0\)"/>
    <numFmt numFmtId="199" formatCode="\t&quot;฿&quot;#,##0.00_);\(\t&quot;฿&quot;#,##0.00\)"/>
    <numFmt numFmtId="200" formatCode="\t&quot;฿&quot;#,##0.00_);[Red]\(\t&quot;฿&quot;#,##0.00\)"/>
    <numFmt numFmtId="201" formatCode="_-&quot;฿&quot;* #,##0_-;\-&quot;฿&quot;* #,##0_-;_-&quot;฿&quot;* &quot;-&quot;_-;_-@_-"/>
    <numFmt numFmtId="202" formatCode="_-* #,##0_-;\-* #,##0_-;_-* &quot;-&quot;_-;_-@_-"/>
    <numFmt numFmtId="203" formatCode="&quot;ผ&quot;#,##0.00_);[Red]\(&quot;ผ&quot;#,##0.00\)"/>
    <numFmt numFmtId="204" formatCode="0.0%"/>
    <numFmt numFmtId="205" formatCode="dd\-mmm\-yy_)"/>
    <numFmt numFmtId="206" formatCode="0.00_)"/>
    <numFmt numFmtId="207" formatCode="#,##0.00\ &quot;F&quot;;\-#,##0.00\ &quot;F&quot;"/>
    <numFmt numFmtId="208" formatCode="_(* #,##0.00_);_(* \(#,##0.00\);_(* &quot;-&quot;_);_(@_)"/>
    <numFmt numFmtId="209" formatCode="_(* #,##0.0_);_(* \(#,##0.0\);_(* &quot;-&quot;_);_(@_)"/>
    <numFmt numFmtId="210" formatCode="_(* #,##0.000_);_(* \(#,##0.000\);_(* &quot;-&quot;_);_(@_)"/>
    <numFmt numFmtId="211" formatCode="_(* #,##0.0000_);_(* \(#,##0.0000\);_(* &quot;-&quot;_);_(@_)"/>
    <numFmt numFmtId="212" formatCode="_(* #,##0.0_);_(* \(#,##0.0\);_(* &quot;-&quot;??_);_(@_)"/>
    <numFmt numFmtId="213" formatCode="_(* #,##0_);_(* \(#,##0\);_(* &quot;-&quot;??_);_(@_)"/>
    <numFmt numFmtId="214" formatCode="#,##0.0_);\(#,##0.0\)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</numFmts>
  <fonts count="20">
    <font>
      <sz val="10"/>
      <name val="ApFont"/>
      <family val="0"/>
    </font>
    <font>
      <b/>
      <sz val="10"/>
      <name val="ApFont"/>
      <family val="0"/>
    </font>
    <font>
      <i/>
      <sz val="10"/>
      <name val="ApFont"/>
      <family val="0"/>
    </font>
    <font>
      <b/>
      <i/>
      <sz val="10"/>
      <name val="ApFont"/>
      <family val="0"/>
    </font>
    <font>
      <sz val="16"/>
      <color indexed="8"/>
      <name val="RatanaKosin"/>
      <family val="0"/>
    </font>
    <font>
      <sz val="14"/>
      <name val="AngsanaUPC"/>
      <family val="0"/>
    </font>
    <font>
      <sz val="10"/>
      <name val="Arial"/>
      <family val="0"/>
    </font>
    <font>
      <sz val="8"/>
      <name val="Arial"/>
      <family val="2"/>
    </font>
    <font>
      <sz val="7"/>
      <name val="Small Fonts"/>
      <family val="0"/>
    </font>
    <font>
      <b/>
      <i/>
      <sz val="16"/>
      <name val="Helv"/>
      <family val="0"/>
    </font>
    <font>
      <u val="single"/>
      <sz val="10"/>
      <color indexed="12"/>
      <name val="ApFont"/>
      <family val="0"/>
    </font>
    <font>
      <u val="single"/>
      <sz val="10"/>
      <color indexed="36"/>
      <name val="ApFont"/>
      <family val="0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u val="single"/>
      <sz val="11"/>
      <name val="Arial"/>
      <family val="2"/>
    </font>
    <font>
      <b/>
      <i/>
      <sz val="11"/>
      <name val="Arial"/>
      <family val="2"/>
    </font>
    <font>
      <sz val="11"/>
      <color indexed="8"/>
      <name val="Arial"/>
      <family val="2"/>
    </font>
    <font>
      <sz val="16"/>
      <color indexed="8"/>
      <name val="Angsana New"/>
      <family val="1"/>
    </font>
    <font>
      <sz val="16"/>
      <name val="Angsana New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202" fontId="5" fillId="0" borderId="0" applyFont="0" applyFill="0" applyBorder="0" applyAlignment="0" applyProtection="0"/>
    <xf numFmtId="207" fontId="5" fillId="0" borderId="0">
      <alignment/>
      <protection/>
    </xf>
    <xf numFmtId="203" fontId="0" fillId="0" borderId="0" applyFont="0" applyFill="0" applyBorder="0" applyAlignment="0" applyProtection="0"/>
    <xf numFmtId="201" fontId="5" fillId="0" borderId="0" applyFont="0" applyFill="0" applyBorder="0" applyAlignment="0" applyProtection="0"/>
    <xf numFmtId="205" fontId="5" fillId="0" borderId="0">
      <alignment/>
      <protection/>
    </xf>
    <xf numFmtId="204" fontId="5" fillId="0" borderId="0">
      <alignment/>
      <protection/>
    </xf>
    <xf numFmtId="0" fontId="11" fillId="0" borderId="0" applyNumberFormat="0" applyFill="0" applyBorder="0" applyAlignment="0" applyProtection="0"/>
    <xf numFmtId="38" fontId="7" fillId="2" borderId="0" applyNumberFormat="0" applyBorder="0" applyAlignment="0" applyProtection="0"/>
    <xf numFmtId="0" fontId="10" fillId="0" borderId="0" applyNumberFormat="0" applyFill="0" applyBorder="0" applyAlignment="0" applyProtection="0"/>
    <xf numFmtId="10" fontId="7" fillId="3" borderId="1" applyNumberFormat="0" applyBorder="0" applyAlignment="0" applyProtection="0"/>
    <xf numFmtId="37" fontId="8" fillId="0" borderId="0">
      <alignment/>
      <protection/>
    </xf>
    <xf numFmtId="206" fontId="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0" fontId="6" fillId="0" borderId="0" applyFont="0" applyFill="0" applyBorder="0" applyAlignment="0" applyProtection="0"/>
    <xf numFmtId="1" fontId="6" fillId="0" borderId="2" applyNumberFormat="0" applyFill="0" applyAlignment="0" applyProtection="0"/>
  </cellStyleXfs>
  <cellXfs count="158">
    <xf numFmtId="0" fontId="0" fillId="0" borderId="0" xfId="0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37" fontId="12" fillId="0" borderId="0" xfId="0" applyNumberFormat="1" applyFont="1" applyAlignment="1">
      <alignment horizontal="center"/>
    </xf>
    <xf numFmtId="37" fontId="12" fillId="0" borderId="0" xfId="0" applyNumberFormat="1" applyFont="1" applyBorder="1" applyAlignment="1">
      <alignment horizontal="center"/>
    </xf>
    <xf numFmtId="37" fontId="12" fillId="0" borderId="3" xfId="0" applyNumberFormat="1" applyFont="1" applyBorder="1" applyAlignment="1">
      <alignment horizontal="center"/>
    </xf>
    <xf numFmtId="213" fontId="12" fillId="0" borderId="0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37" fontId="12" fillId="0" borderId="0" xfId="0" applyNumberFormat="1" applyFont="1" applyAlignment="1">
      <alignment/>
    </xf>
    <xf numFmtId="37" fontId="12" fillId="0" borderId="0" xfId="0" applyNumberFormat="1" applyFont="1" applyAlignment="1">
      <alignment horizontal="right"/>
    </xf>
    <xf numFmtId="0" fontId="13" fillId="0" borderId="0" xfId="0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41" fontId="12" fillId="0" borderId="0" xfId="0" applyNumberFormat="1" applyFont="1" applyBorder="1" applyAlignment="1">
      <alignment horizontal="right"/>
    </xf>
    <xf numFmtId="41" fontId="12" fillId="0" borderId="0" xfId="0" applyNumberFormat="1" applyFont="1" applyAlignment="1">
      <alignment horizontal="right"/>
    </xf>
    <xf numFmtId="213" fontId="12" fillId="0" borderId="0" xfId="0" applyNumberFormat="1" applyFont="1" applyAlignment="1">
      <alignment/>
    </xf>
    <xf numFmtId="41" fontId="12" fillId="0" borderId="0" xfId="0" applyNumberFormat="1" applyFont="1" applyFill="1" applyBorder="1" applyAlignment="1">
      <alignment horizontal="center"/>
    </xf>
    <xf numFmtId="41" fontId="12" fillId="0" borderId="3" xfId="0" applyNumberFormat="1" applyFont="1" applyFill="1" applyBorder="1" applyAlignment="1">
      <alignment horizontal="center"/>
    </xf>
    <xf numFmtId="41" fontId="12" fillId="0" borderId="0" xfId="0" applyNumberFormat="1" applyFont="1" applyFill="1" applyBorder="1" applyAlignment="1">
      <alignment horizontal="right"/>
    </xf>
    <xf numFmtId="0" fontId="12" fillId="0" borderId="0" xfId="0" applyNumberFormat="1" applyFont="1" applyAlignment="1">
      <alignment/>
    </xf>
    <xf numFmtId="37" fontId="12" fillId="0" borderId="0" xfId="0" applyNumberFormat="1" applyFont="1" applyBorder="1" applyAlignment="1">
      <alignment/>
    </xf>
    <xf numFmtId="37" fontId="14" fillId="4" borderId="0" xfId="0" applyNumberFormat="1" applyFont="1" applyFill="1" applyAlignment="1">
      <alignment horizontal="center"/>
    </xf>
    <xf numFmtId="37" fontId="12" fillId="4" borderId="0" xfId="0" applyNumberFormat="1" applyFont="1" applyFill="1" applyAlignment="1">
      <alignment/>
    </xf>
    <xf numFmtId="37" fontId="12" fillId="4" borderId="0" xfId="0" applyNumberFormat="1" applyFont="1" applyFill="1" applyAlignment="1">
      <alignment horizontal="center"/>
    </xf>
    <xf numFmtId="3" fontId="14" fillId="4" borderId="0" xfId="15" applyNumberFormat="1" applyFont="1" applyFill="1" applyAlignment="1">
      <alignment horizontal="center"/>
    </xf>
    <xf numFmtId="3" fontId="12" fillId="4" borderId="0" xfId="15" applyNumberFormat="1" applyFont="1" applyFill="1" applyAlignment="1">
      <alignment/>
    </xf>
    <xf numFmtId="41" fontId="17" fillId="4" borderId="4" xfId="0" applyNumberFormat="1" applyFont="1" applyFill="1" applyBorder="1" applyAlignment="1">
      <alignment horizontal="right"/>
    </xf>
    <xf numFmtId="41" fontId="14" fillId="4" borderId="0" xfId="0" applyNumberFormat="1" applyFont="1" applyFill="1" applyBorder="1" applyAlignment="1">
      <alignment horizontal="right"/>
    </xf>
    <xf numFmtId="41" fontId="12" fillId="4" borderId="0" xfId="0" applyNumberFormat="1" applyFont="1" applyFill="1" applyBorder="1" applyAlignment="1">
      <alignment horizontal="right"/>
    </xf>
    <xf numFmtId="41" fontId="17" fillId="4" borderId="0" xfId="0" applyNumberFormat="1" applyFont="1" applyFill="1" applyBorder="1" applyAlignment="1">
      <alignment horizontal="right"/>
    </xf>
    <xf numFmtId="214" fontId="14" fillId="4" borderId="0" xfId="0" applyNumberFormat="1" applyFont="1" applyFill="1" applyAlignment="1">
      <alignment horizontal="center"/>
    </xf>
    <xf numFmtId="41" fontId="17" fillId="4" borderId="5" xfId="0" applyNumberFormat="1" applyFont="1" applyFill="1" applyBorder="1" applyAlignment="1">
      <alignment horizontal="right"/>
    </xf>
    <xf numFmtId="41" fontId="17" fillId="4" borderId="0" xfId="0" applyNumberFormat="1" applyFont="1" applyFill="1" applyBorder="1" applyAlignment="1">
      <alignment horizontal="center"/>
    </xf>
    <xf numFmtId="41" fontId="14" fillId="4" borderId="0" xfId="0" applyNumberFormat="1" applyFont="1" applyFill="1" applyAlignment="1">
      <alignment horizontal="center"/>
    </xf>
    <xf numFmtId="41" fontId="17" fillId="4" borderId="0" xfId="15" applyNumberFormat="1" applyFont="1" applyFill="1" applyBorder="1" applyAlignment="1">
      <alignment horizontal="center"/>
    </xf>
    <xf numFmtId="41" fontId="17" fillId="4" borderId="3" xfId="0" applyNumberFormat="1" applyFont="1" applyFill="1" applyBorder="1" applyAlignment="1">
      <alignment horizontal="center"/>
    </xf>
    <xf numFmtId="41" fontId="17" fillId="4" borderId="4" xfId="0" applyNumberFormat="1" applyFont="1" applyFill="1" applyBorder="1" applyAlignment="1">
      <alignment horizontal="center"/>
    </xf>
    <xf numFmtId="41" fontId="12" fillId="4" borderId="0" xfId="15" applyNumberFormat="1" applyFont="1" applyFill="1" applyAlignment="1">
      <alignment horizontal="right"/>
    </xf>
    <xf numFmtId="3" fontId="12" fillId="4" borderId="0" xfId="15" applyNumberFormat="1" applyFont="1" applyFill="1" applyAlignment="1">
      <alignment horizontal="right"/>
    </xf>
    <xf numFmtId="41" fontId="14" fillId="4" borderId="0" xfId="15" applyNumberFormat="1" applyFont="1" applyFill="1" applyAlignment="1">
      <alignment horizontal="center"/>
    </xf>
    <xf numFmtId="41" fontId="12" fillId="4" borderId="0" xfId="0" applyNumberFormat="1" applyFont="1" applyFill="1" applyAlignment="1">
      <alignment horizontal="center"/>
    </xf>
    <xf numFmtId="41" fontId="12" fillId="4" borderId="0" xfId="0" applyNumberFormat="1" applyFont="1" applyFill="1" applyAlignment="1">
      <alignment/>
    </xf>
    <xf numFmtId="41" fontId="12" fillId="4" borderId="6" xfId="0" applyNumberFormat="1" applyFont="1" applyFill="1" applyBorder="1" applyAlignment="1">
      <alignment horizontal="right"/>
    </xf>
    <xf numFmtId="41" fontId="14" fillId="4" borderId="0" xfId="0" applyNumberFormat="1" applyFont="1" applyFill="1" applyAlignment="1">
      <alignment horizontal="right"/>
    </xf>
    <xf numFmtId="41" fontId="17" fillId="4" borderId="7" xfId="0" applyNumberFormat="1" applyFont="1" applyFill="1" applyBorder="1" applyAlignment="1">
      <alignment horizontal="right"/>
    </xf>
    <xf numFmtId="41" fontId="17" fillId="4" borderId="8" xfId="0" applyNumberFormat="1" applyFont="1" applyFill="1" applyBorder="1" applyAlignment="1">
      <alignment horizontal="right"/>
    </xf>
    <xf numFmtId="41" fontId="12" fillId="4" borderId="0" xfId="0" applyNumberFormat="1" applyFont="1" applyFill="1" applyAlignment="1">
      <alignment horizontal="right"/>
    </xf>
    <xf numFmtId="41" fontId="17" fillId="4" borderId="3" xfId="0" applyNumberFormat="1" applyFont="1" applyFill="1" applyBorder="1" applyAlignment="1">
      <alignment horizontal="right"/>
    </xf>
    <xf numFmtId="41" fontId="12" fillId="0" borderId="3" xfId="0" applyNumberFormat="1" applyFont="1" applyBorder="1" applyAlignment="1">
      <alignment horizontal="right"/>
    </xf>
    <xf numFmtId="41" fontId="19" fillId="4" borderId="0" xfId="0" applyNumberFormat="1" applyFont="1" applyFill="1" applyBorder="1" applyAlignment="1">
      <alignment horizontal="right" vertical="top"/>
    </xf>
    <xf numFmtId="41" fontId="18" fillId="4" borderId="0" xfId="0" applyNumberFormat="1" applyFont="1" applyFill="1" applyBorder="1" applyAlignment="1">
      <alignment horizontal="right" vertical="top"/>
    </xf>
    <xf numFmtId="41" fontId="18" fillId="4" borderId="0" xfId="0" applyNumberFormat="1" applyFont="1" applyFill="1" applyBorder="1" applyAlignment="1">
      <alignment horizontal="center" vertical="top"/>
    </xf>
    <xf numFmtId="41" fontId="19" fillId="4" borderId="0" xfId="0" applyNumberFormat="1" applyFont="1" applyFill="1" applyBorder="1" applyAlignment="1">
      <alignment horizontal="center" vertical="top"/>
    </xf>
    <xf numFmtId="41" fontId="18" fillId="4" borderId="0" xfId="15" applyNumberFormat="1" applyFont="1" applyFill="1" applyBorder="1" applyAlignment="1">
      <alignment horizontal="center" vertical="top"/>
    </xf>
    <xf numFmtId="41" fontId="19" fillId="4" borderId="0" xfId="15" applyNumberFormat="1" applyFont="1" applyFill="1" applyBorder="1" applyAlignment="1">
      <alignment horizontal="center" vertical="top"/>
    </xf>
    <xf numFmtId="41" fontId="19" fillId="4" borderId="0" xfId="0" applyNumberFormat="1" applyFont="1" applyFill="1" applyAlignment="1">
      <alignment horizontal="center" vertical="top"/>
    </xf>
    <xf numFmtId="41" fontId="19" fillId="4" borderId="0" xfId="15" applyNumberFormat="1" applyFont="1" applyFill="1" applyAlignment="1">
      <alignment horizontal="right" vertical="top"/>
    </xf>
    <xf numFmtId="0" fontId="13" fillId="4" borderId="0" xfId="0" applyFont="1" applyFill="1" applyAlignment="1">
      <alignment/>
    </xf>
    <xf numFmtId="37" fontId="12" fillId="4" borderId="0" xfId="0" applyNumberFormat="1" applyFont="1" applyFill="1" applyAlignment="1">
      <alignment horizontal="centerContinuous"/>
    </xf>
    <xf numFmtId="0" fontId="12" fillId="4" borderId="0" xfId="0" applyFont="1" applyFill="1" applyAlignment="1">
      <alignment/>
    </xf>
    <xf numFmtId="38" fontId="12" fillId="4" borderId="0" xfId="0" applyNumberFormat="1" applyFont="1" applyFill="1" applyAlignment="1">
      <alignment horizontal="right"/>
    </xf>
    <xf numFmtId="38" fontId="16" fillId="4" borderId="0" xfId="28" applyNumberFormat="1" applyFont="1" applyFill="1" applyAlignment="1">
      <alignment horizontal="center"/>
      <protection/>
    </xf>
    <xf numFmtId="37" fontId="13" fillId="4" borderId="0" xfId="28" applyNumberFormat="1" applyFont="1" applyFill="1" applyAlignment="1">
      <alignment/>
      <protection/>
    </xf>
    <xf numFmtId="38" fontId="15" fillId="4" borderId="0" xfId="28" applyNumberFormat="1" applyFont="1" applyFill="1" applyAlignment="1">
      <alignment horizontal="center"/>
      <protection/>
    </xf>
    <xf numFmtId="0" fontId="15" fillId="4" borderId="0" xfId="28" applyNumberFormat="1" applyFont="1" applyFill="1" applyAlignment="1">
      <alignment horizontal="center"/>
      <protection/>
    </xf>
    <xf numFmtId="0" fontId="15" fillId="4" borderId="0" xfId="0" applyNumberFormat="1" applyFont="1" applyFill="1" applyBorder="1" applyAlignment="1">
      <alignment horizontal="center"/>
    </xf>
    <xf numFmtId="0" fontId="12" fillId="4" borderId="0" xfId="0" applyNumberFormat="1" applyFont="1" applyFill="1" applyBorder="1" applyAlignment="1">
      <alignment/>
    </xf>
    <xf numFmtId="0" fontId="12" fillId="4" borderId="0" xfId="28" applyNumberFormat="1" applyFont="1" applyFill="1" applyAlignment="1">
      <alignment horizontal="center"/>
      <protection/>
    </xf>
    <xf numFmtId="0" fontId="12" fillId="4" borderId="0" xfId="0" applyNumberFormat="1" applyFont="1" applyFill="1" applyAlignment="1">
      <alignment horizontal="center"/>
    </xf>
    <xf numFmtId="0" fontId="12" fillId="4" borderId="0" xfId="0" applyNumberFormat="1" applyFont="1" applyFill="1" applyBorder="1" applyAlignment="1">
      <alignment horizontal="center"/>
    </xf>
    <xf numFmtId="41" fontId="12" fillId="4" borderId="0" xfId="0" applyNumberFormat="1" applyFont="1" applyFill="1" applyBorder="1" applyAlignment="1">
      <alignment/>
    </xf>
    <xf numFmtId="37" fontId="12" fillId="4" borderId="0" xfId="0" applyNumberFormat="1" applyFont="1" applyFill="1" applyBorder="1" applyAlignment="1">
      <alignment/>
    </xf>
    <xf numFmtId="41" fontId="14" fillId="4" borderId="0" xfId="0" applyNumberFormat="1" applyFont="1" applyFill="1" applyBorder="1" applyAlignment="1">
      <alignment horizontal="center"/>
    </xf>
    <xf numFmtId="41" fontId="12" fillId="4" borderId="0" xfId="0" applyNumberFormat="1" applyFont="1" applyFill="1" applyBorder="1" applyAlignment="1" quotePrefix="1">
      <alignment horizontal="center"/>
    </xf>
    <xf numFmtId="37" fontId="12" fillId="4" borderId="0" xfId="0" applyNumberFormat="1" applyFont="1" applyFill="1" applyAlignment="1">
      <alignment horizontal="left"/>
    </xf>
    <xf numFmtId="41" fontId="19" fillId="4" borderId="0" xfId="0" applyNumberFormat="1" applyFont="1" applyFill="1" applyAlignment="1">
      <alignment horizontal="right" vertical="top"/>
    </xf>
    <xf numFmtId="0" fontId="14" fillId="4" borderId="0" xfId="0" applyNumberFormat="1" applyFont="1" applyFill="1" applyAlignment="1">
      <alignment horizontal="center"/>
    </xf>
    <xf numFmtId="41" fontId="17" fillId="4" borderId="7" xfId="0" applyNumberFormat="1" applyFont="1" applyFill="1" applyBorder="1" applyAlignment="1">
      <alignment horizontal="center"/>
    </xf>
    <xf numFmtId="41" fontId="17" fillId="4" borderId="8" xfId="0" applyNumberFormat="1" applyFont="1" applyFill="1" applyBorder="1" applyAlignment="1">
      <alignment horizontal="center"/>
    </xf>
    <xf numFmtId="41" fontId="19" fillId="4" borderId="0" xfId="0" applyNumberFormat="1" applyFont="1" applyFill="1" applyAlignment="1">
      <alignment vertical="top"/>
    </xf>
    <xf numFmtId="37" fontId="15" fillId="4" borderId="0" xfId="28" applyNumberFormat="1" applyFont="1" applyFill="1" applyAlignment="1">
      <alignment horizontal="center"/>
      <protection/>
    </xf>
    <xf numFmtId="41" fontId="15" fillId="4" borderId="0" xfId="0" applyNumberFormat="1" applyFont="1" applyFill="1" applyBorder="1" applyAlignment="1">
      <alignment horizontal="center"/>
    </xf>
    <xf numFmtId="41" fontId="12" fillId="4" borderId="0" xfId="28" applyNumberFormat="1" applyFont="1" applyFill="1" applyAlignment="1">
      <alignment/>
      <protection/>
    </xf>
    <xf numFmtId="37" fontId="12" fillId="4" borderId="9" xfId="0" applyNumberFormat="1" applyFont="1" applyFill="1" applyBorder="1" applyAlignment="1">
      <alignment/>
    </xf>
    <xf numFmtId="0" fontId="12" fillId="4" borderId="0" xfId="0" applyFont="1" applyFill="1" applyAlignment="1">
      <alignment horizontal="right"/>
    </xf>
    <xf numFmtId="0" fontId="14" fillId="4" borderId="0" xfId="0" applyNumberFormat="1" applyFont="1" applyFill="1" applyAlignment="1">
      <alignment horizontal="centerContinuous"/>
    </xf>
    <xf numFmtId="0" fontId="12" fillId="4" borderId="0" xfId="0" applyNumberFormat="1" applyFont="1" applyFill="1" applyAlignment="1">
      <alignment horizontal="centerContinuous"/>
    </xf>
    <xf numFmtId="0" fontId="12" fillId="4" borderId="0" xfId="0" applyNumberFormat="1" applyFont="1" applyFill="1" applyAlignment="1">
      <alignment/>
    </xf>
    <xf numFmtId="0" fontId="15" fillId="4" borderId="0" xfId="0" applyNumberFormat="1" applyFont="1" applyFill="1" applyAlignment="1">
      <alignment horizontal="center"/>
    </xf>
    <xf numFmtId="37" fontId="12" fillId="4" borderId="0" xfId="0" applyNumberFormat="1" applyFont="1" applyFill="1" applyBorder="1" applyAlignment="1">
      <alignment horizontal="right"/>
    </xf>
    <xf numFmtId="41" fontId="12" fillId="0" borderId="5" xfId="0" applyNumberFormat="1" applyFont="1" applyFill="1" applyBorder="1" applyAlignment="1">
      <alignment horizontal="right"/>
    </xf>
    <xf numFmtId="37" fontId="12" fillId="0" borderId="4" xfId="0" applyNumberFormat="1" applyFont="1" applyBorder="1" applyAlignment="1">
      <alignment horizontal="center"/>
    </xf>
    <xf numFmtId="37" fontId="13" fillId="0" borderId="0" xfId="0" applyNumberFormat="1" applyFont="1" applyBorder="1" applyAlignment="1">
      <alignment horizontal="center"/>
    </xf>
    <xf numFmtId="37" fontId="13" fillId="0" borderId="10" xfId="0" applyNumberFormat="1" applyFont="1" applyBorder="1" applyAlignment="1">
      <alignment horizontal="center"/>
    </xf>
    <xf numFmtId="0" fontId="14" fillId="4" borderId="0" xfId="15" applyNumberFormat="1" applyFont="1" applyFill="1" applyAlignment="1">
      <alignment horizontal="center"/>
    </xf>
    <xf numFmtId="41" fontId="12" fillId="0" borderId="0" xfId="0" applyNumberFormat="1" applyFont="1" applyBorder="1" applyAlignment="1">
      <alignment horizontal="center"/>
    </xf>
    <xf numFmtId="41" fontId="12" fillId="0" borderId="0" xfId="0" applyNumberFormat="1" applyFont="1" applyAlignment="1">
      <alignment horizontal="center"/>
    </xf>
    <xf numFmtId="41" fontId="12" fillId="0" borderId="0" xfId="0" applyNumberFormat="1" applyFont="1" applyAlignment="1">
      <alignment/>
    </xf>
    <xf numFmtId="41" fontId="12" fillId="0" borderId="0" xfId="0" applyNumberFormat="1" applyFont="1" applyFill="1" applyAlignment="1">
      <alignment/>
    </xf>
    <xf numFmtId="41" fontId="12" fillId="0" borderId="3" xfId="0" applyNumberFormat="1" applyFont="1" applyBorder="1" applyAlignment="1">
      <alignment horizontal="center"/>
    </xf>
    <xf numFmtId="41" fontId="12" fillId="0" borderId="5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37" fontId="12" fillId="0" borderId="0" xfId="0" applyNumberFormat="1" applyFont="1" applyFill="1" applyAlignment="1">
      <alignment horizontal="right"/>
    </xf>
    <xf numFmtId="41" fontId="12" fillId="0" borderId="0" xfId="0" applyNumberFormat="1" applyFont="1" applyFill="1" applyAlignment="1">
      <alignment horizontal="right"/>
    </xf>
    <xf numFmtId="37" fontId="12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0" fontId="12" fillId="0" borderId="0" xfId="0" applyFont="1" applyFill="1" applyAlignment="1">
      <alignment/>
    </xf>
    <xf numFmtId="41" fontId="12" fillId="0" borderId="0" xfId="0" applyNumberFormat="1" applyFont="1" applyFill="1" applyAlignment="1">
      <alignment horizontal="center"/>
    </xf>
    <xf numFmtId="37" fontId="14" fillId="0" borderId="0" xfId="0" applyNumberFormat="1" applyFont="1" applyFill="1" applyAlignment="1">
      <alignment horizontal="center"/>
    </xf>
    <xf numFmtId="37" fontId="12" fillId="0" borderId="0" xfId="0" applyNumberFormat="1" applyFont="1" applyFill="1" applyBorder="1" applyAlignment="1">
      <alignment horizontal="right"/>
    </xf>
    <xf numFmtId="41" fontId="12" fillId="0" borderId="4" xfId="0" applyNumberFormat="1" applyFont="1" applyFill="1" applyBorder="1" applyAlignment="1">
      <alignment horizontal="right"/>
    </xf>
    <xf numFmtId="37" fontId="14" fillId="0" borderId="0" xfId="0" applyNumberFormat="1" applyFont="1" applyFill="1" applyBorder="1" applyAlignment="1">
      <alignment horizontal="center"/>
    </xf>
    <xf numFmtId="37" fontId="12" fillId="0" borderId="0" xfId="0" applyNumberFormat="1" applyFont="1" applyFill="1" applyBorder="1" applyAlignment="1">
      <alignment/>
    </xf>
    <xf numFmtId="41" fontId="12" fillId="0" borderId="3" xfId="0" applyNumberFormat="1" applyFont="1" applyFill="1" applyBorder="1" applyAlignment="1">
      <alignment horizontal="right"/>
    </xf>
    <xf numFmtId="41" fontId="12" fillId="0" borderId="6" xfId="0" applyNumberFormat="1" applyFont="1" applyFill="1" applyBorder="1" applyAlignment="1">
      <alignment horizontal="right"/>
    </xf>
    <xf numFmtId="37" fontId="12" fillId="0" borderId="0" xfId="0" applyNumberFormat="1" applyFont="1" applyFill="1" applyAlignment="1">
      <alignment horizontal="left"/>
    </xf>
    <xf numFmtId="210" fontId="12" fillId="0" borderId="6" xfId="0" applyNumberFormat="1" applyFont="1" applyFill="1" applyBorder="1" applyAlignment="1">
      <alignment horizontal="right"/>
    </xf>
    <xf numFmtId="210" fontId="12" fillId="0" borderId="0" xfId="0" applyNumberFormat="1" applyFont="1" applyFill="1" applyBorder="1" applyAlignment="1">
      <alignment horizontal="right"/>
    </xf>
    <xf numFmtId="210" fontId="12" fillId="0" borderId="6" xfId="0" applyNumberFormat="1" applyFont="1" applyFill="1" applyBorder="1" applyAlignment="1">
      <alignment horizontal="center"/>
    </xf>
    <xf numFmtId="41" fontId="12" fillId="0" borderId="0" xfId="0" applyNumberFormat="1" applyFont="1" applyFill="1" applyBorder="1" applyAlignment="1">
      <alignment/>
    </xf>
    <xf numFmtId="41" fontId="12" fillId="0" borderId="4" xfId="0" applyNumberFormat="1" applyFont="1" applyFill="1" applyBorder="1" applyAlignment="1">
      <alignment/>
    </xf>
    <xf numFmtId="41" fontId="12" fillId="0" borderId="3" xfId="0" applyNumberFormat="1" applyFont="1" applyFill="1" applyBorder="1" applyAlignment="1">
      <alignment/>
    </xf>
    <xf numFmtId="41" fontId="12" fillId="0" borderId="5" xfId="0" applyNumberFormat="1" applyFont="1" applyFill="1" applyBorder="1" applyAlignment="1">
      <alignment/>
    </xf>
    <xf numFmtId="41" fontId="12" fillId="0" borderId="6" xfId="0" applyNumberFormat="1" applyFont="1" applyFill="1" applyBorder="1" applyAlignment="1">
      <alignment/>
    </xf>
    <xf numFmtId="213" fontId="12" fillId="0" borderId="0" xfId="0" applyNumberFormat="1" applyFont="1" applyFill="1" applyAlignment="1">
      <alignment horizontal="center"/>
    </xf>
    <xf numFmtId="37" fontId="13" fillId="0" borderId="0" xfId="0" applyNumberFormat="1" applyFont="1" applyFill="1" applyAlignment="1">
      <alignment/>
    </xf>
    <xf numFmtId="41" fontId="17" fillId="0" borderId="0" xfId="0" applyNumberFormat="1" applyFont="1" applyFill="1" applyBorder="1" applyAlignment="1">
      <alignment horizontal="right"/>
    </xf>
    <xf numFmtId="41" fontId="17" fillId="0" borderId="7" xfId="0" applyNumberFormat="1" applyFont="1" applyFill="1" applyBorder="1" applyAlignment="1">
      <alignment horizontal="right"/>
    </xf>
    <xf numFmtId="41" fontId="17" fillId="0" borderId="8" xfId="0" applyNumberFormat="1" applyFont="1" applyFill="1" applyBorder="1" applyAlignment="1">
      <alignment horizontal="right"/>
    </xf>
    <xf numFmtId="41" fontId="12" fillId="0" borderId="0" xfId="15" applyNumberFormat="1" applyFont="1" applyFill="1" applyAlignment="1">
      <alignment horizontal="right"/>
    </xf>
    <xf numFmtId="41" fontId="17" fillId="0" borderId="3" xfId="0" applyNumberFormat="1" applyFont="1" applyFill="1" applyBorder="1" applyAlignment="1">
      <alignment horizontal="right"/>
    </xf>
    <xf numFmtId="41" fontId="17" fillId="0" borderId="4" xfId="0" applyNumberFormat="1" applyFont="1" applyFill="1" applyBorder="1" applyAlignment="1">
      <alignment horizontal="right"/>
    </xf>
    <xf numFmtId="41" fontId="17" fillId="0" borderId="5" xfId="0" applyNumberFormat="1" applyFont="1" applyFill="1" applyBorder="1" applyAlignment="1">
      <alignment horizontal="right"/>
    </xf>
    <xf numFmtId="41" fontId="17" fillId="4" borderId="0" xfId="15" applyNumberFormat="1" applyFont="1" applyFill="1" applyBorder="1" applyAlignment="1">
      <alignment horizontal="right"/>
    </xf>
    <xf numFmtId="39" fontId="12" fillId="0" borderId="0" xfId="0" applyNumberFormat="1" applyFont="1" applyFill="1" applyAlignment="1">
      <alignment/>
    </xf>
    <xf numFmtId="49" fontId="14" fillId="0" borderId="0" xfId="0" applyNumberFormat="1" applyFont="1" applyFill="1" applyBorder="1" applyAlignment="1">
      <alignment horizontal="center"/>
    </xf>
    <xf numFmtId="37" fontId="13" fillId="0" borderId="0" xfId="0" applyNumberFormat="1" applyFont="1" applyFill="1" applyAlignment="1">
      <alignment horizontal="left"/>
    </xf>
    <xf numFmtId="37" fontId="12" fillId="4" borderId="0" xfId="0" applyNumberFormat="1" applyFont="1" applyFill="1" applyAlignment="1">
      <alignment horizontal="right"/>
    </xf>
    <xf numFmtId="41" fontId="12" fillId="4" borderId="4" xfId="0" applyNumberFormat="1" applyFont="1" applyFill="1" applyBorder="1" applyAlignment="1">
      <alignment/>
    </xf>
    <xf numFmtId="41" fontId="12" fillId="4" borderId="3" xfId="0" applyNumberFormat="1" applyFont="1" applyFill="1" applyBorder="1" applyAlignment="1">
      <alignment horizontal="right"/>
    </xf>
    <xf numFmtId="49" fontId="14" fillId="4" borderId="0" xfId="0" applyNumberFormat="1" applyFont="1" applyFill="1" applyAlignment="1">
      <alignment horizontal="center"/>
    </xf>
    <xf numFmtId="0" fontId="12" fillId="4" borderId="0" xfId="0" applyFont="1" applyFill="1" applyBorder="1" applyAlignment="1">
      <alignment horizontal="center"/>
    </xf>
    <xf numFmtId="41" fontId="12" fillId="4" borderId="0" xfId="0" applyNumberFormat="1" applyFont="1" applyFill="1" applyBorder="1" applyAlignment="1">
      <alignment horizontal="center"/>
    </xf>
    <xf numFmtId="41" fontId="12" fillId="4" borderId="3" xfId="0" applyNumberFormat="1" applyFont="1" applyFill="1" applyBorder="1" applyAlignment="1">
      <alignment horizontal="center"/>
    </xf>
    <xf numFmtId="0" fontId="12" fillId="4" borderId="0" xfId="0" applyFont="1" applyFill="1" applyAlignment="1">
      <alignment horizontal="center"/>
    </xf>
    <xf numFmtId="41" fontId="12" fillId="0" borderId="4" xfId="0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2" fillId="0" borderId="0" xfId="0" applyFont="1" applyBorder="1" applyAlignment="1">
      <alignment/>
    </xf>
    <xf numFmtId="41" fontId="12" fillId="0" borderId="0" xfId="0" applyNumberFormat="1" applyFont="1" applyBorder="1" applyAlignment="1">
      <alignment/>
    </xf>
    <xf numFmtId="37" fontId="12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37" fontId="13" fillId="4" borderId="3" xfId="28" applyNumberFormat="1" applyFont="1" applyFill="1" applyBorder="1" applyAlignment="1">
      <alignment horizontal="center"/>
      <protection/>
    </xf>
    <xf numFmtId="37" fontId="12" fillId="0" borderId="3" xfId="0" applyNumberFormat="1" applyFont="1" applyBorder="1" applyAlignment="1">
      <alignment horizontal="center"/>
    </xf>
    <xf numFmtId="37" fontId="13" fillId="0" borderId="3" xfId="0" applyNumberFormat="1" applyFont="1" applyBorder="1" applyAlignment="1">
      <alignment horizontal="center"/>
    </xf>
    <xf numFmtId="37" fontId="13" fillId="0" borderId="4" xfId="0" applyNumberFormat="1" applyFont="1" applyBorder="1" applyAlignment="1">
      <alignment horizontal="center"/>
    </xf>
    <xf numFmtId="0" fontId="12" fillId="4" borderId="0" xfId="28" applyNumberFormat="1" applyFont="1" applyFill="1" applyBorder="1" applyAlignment="1">
      <alignment horizontal="center"/>
      <protection/>
    </xf>
  </cellXfs>
  <cellStyles count="18">
    <cellStyle name="Normal" xfId="0"/>
    <cellStyle name="Comma" xfId="15"/>
    <cellStyle name="Comma [0]" xfId="16"/>
    <cellStyle name="comma zerodec" xfId="17"/>
    <cellStyle name="Currency" xfId="18"/>
    <cellStyle name="Currency [0]" xfId="19"/>
    <cellStyle name="Currency1" xfId="20"/>
    <cellStyle name="Dollar (zero dec)" xfId="21"/>
    <cellStyle name="Followed Hyperlink" xfId="22"/>
    <cellStyle name="Grey" xfId="23"/>
    <cellStyle name="Hyperlink" xfId="24"/>
    <cellStyle name="Input [yellow]" xfId="25"/>
    <cellStyle name="no dec" xfId="26"/>
    <cellStyle name="Normal - Style1" xfId="27"/>
    <cellStyle name="Normal_B&amp;P" xfId="28"/>
    <cellStyle name="Percent" xfId="29"/>
    <cellStyle name="Percent [2]" xfId="30"/>
    <cellStyle name="Quantity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" name="Text 9"/>
        <xdr:cNvSpPr txBox="1">
          <a:spLocks noChangeArrowheads="1"/>
        </xdr:cNvSpPr>
      </xdr:nvSpPr>
      <xdr:spPr>
        <a:xfrm>
          <a:off x="19050" y="0"/>
          <a:ext cx="9782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ฆ‘…— ฅี– ๆ‘ดดห“ ฎ”ฐ—ฅ (กภ“) ฆซกฆ‘…—ฌหีฌ
฿ฅญ  ซ—’ห 30 ฐ—ฌ“ฌ
</a:t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" name="Text 10"/>
        <xdr:cNvSpPr txBox="1">
          <a:spLocks noChangeArrowheads="1"/>
        </xdr:cNvSpPr>
      </xdr:nvSpPr>
      <xdr:spPr>
        <a:xfrm>
          <a:off x="38100" y="0"/>
          <a:ext cx="9763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ฆ‘…— ฅี– ๆ‘ดดห“ ฎ”ฐ—ฅ (กภ“) ฆซกฆ‘…—ฌหีฌ
฿ฐ”ฆข“ฅ
 ”ภฆ—ตฆก“ ’ห “ก ‘ศ ฅซ—’ห 30 ฐ—ฌ“ฌ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" name="Text 1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REGIONAL CONTAINER LINE (H.K.)  LIMITED
PROJECTED STATEMENTS OF EARNINGS AND RETAINED EARNINGS
 FOR THE YEARS ENDING 31st DECEMBER
(THOUSAND BAHT)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4" name="Text 15"/>
        <xdr:cNvSpPr txBox="1">
          <a:spLocks noChangeArrowheads="1"/>
        </xdr:cNvSpPr>
      </xdr:nvSpPr>
      <xdr:spPr>
        <a:xfrm>
          <a:off x="19050" y="0"/>
          <a:ext cx="9782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ฆ‘…— ฅี– ๆ‘ดดห“ ฎ”ฐ—ฅ (กภ“) ฆซกฆ‘…—ฌหีฌ
฿ฅญ  ซ—’ห 30 ฐ—ฌ“ฌ (ตหี)
</a:t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" name="Text 16"/>
        <xdr:cNvSpPr txBox="1">
          <a:spLocks noChangeArrowheads="1"/>
        </xdr:cNvSpPr>
      </xdr:nvSpPr>
      <xdr:spPr>
        <a:xfrm>
          <a:off x="38100" y="0"/>
          <a:ext cx="9763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ฆ‘…— ฅี– ๆ‘ดดห“ ฎ”ฐ—ฅ (กภ“) ฆซกฆ‘…—ฌหีฌ
฿ฐ”ฆข“ฅ
ฌีฅ – ก๗฿ตฆก“ ’ห “ก ‘ศ ฅซ—’ห 30 ฐ—ฌ“ฌ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627;&#3609;&#3657;&#3634;&#3591;&#3610;%20sinotha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V000"/>
      <sheetName val="000000"/>
      <sheetName val="100000"/>
      <sheetName val="200000"/>
      <sheetName val="300000"/>
      <sheetName val="Thai"/>
      <sheetName val="ce Conso"/>
      <sheetName val="ce"/>
      <sheetName val="000"/>
    </sheetNames>
    <sheetDataSet>
      <sheetData sheetId="5">
        <row r="105">
          <cell r="F105">
            <v>-1166939</v>
          </cell>
        </row>
        <row r="107">
          <cell r="F107">
            <v>181275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285"/>
  <sheetViews>
    <sheetView showGridLines="0" tabSelected="1" zoomScaleSheetLayoutView="100" workbookViewId="0" topLeftCell="A250">
      <selection activeCell="A257" sqref="A257"/>
    </sheetView>
  </sheetViews>
  <sheetFormatPr defaultColWidth="9.00390625" defaultRowHeight="22.5" customHeight="1"/>
  <cols>
    <col min="1" max="1" width="44.125" style="24" customWidth="1"/>
    <col min="2" max="2" width="7.625" style="24" customWidth="1"/>
    <col min="3" max="3" width="1.00390625" style="24" customWidth="1"/>
    <col min="4" max="4" width="18.125" style="43" customWidth="1"/>
    <col min="5" max="5" width="1.12109375" style="43" customWidth="1"/>
    <col min="6" max="6" width="18.125" style="43" customWidth="1"/>
    <col min="7" max="7" width="1.12109375" style="43" customWidth="1"/>
    <col min="8" max="8" width="18.125" style="43" customWidth="1"/>
    <col min="9" max="9" width="1.12109375" style="43" customWidth="1"/>
    <col min="10" max="10" width="18.125" style="43" customWidth="1"/>
    <col min="11" max="16384" width="10.75390625" style="24" customWidth="1"/>
  </cols>
  <sheetData>
    <row r="1" spans="1:10" ht="22.5" customHeight="1">
      <c r="A1" s="59" t="s">
        <v>120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22.5" customHeight="1">
      <c r="A2" s="59" t="s">
        <v>84</v>
      </c>
      <c r="B2" s="60"/>
      <c r="C2" s="60"/>
      <c r="D2" s="60"/>
      <c r="E2" s="60"/>
      <c r="F2" s="60"/>
      <c r="G2" s="60"/>
      <c r="H2" s="60"/>
      <c r="I2" s="60"/>
      <c r="J2" s="60"/>
    </row>
    <row r="3" spans="1:10" ht="22.5" customHeight="1">
      <c r="A3" s="61"/>
      <c r="B3" s="60"/>
      <c r="C3" s="60"/>
      <c r="D3" s="60"/>
      <c r="E3" s="60"/>
      <c r="F3" s="60"/>
      <c r="G3" s="60"/>
      <c r="H3" s="60"/>
      <c r="I3" s="60"/>
      <c r="J3" s="62" t="s">
        <v>18</v>
      </c>
    </row>
    <row r="4" spans="1:10" ht="22.5" customHeight="1">
      <c r="A4" s="61"/>
      <c r="B4" s="63"/>
      <c r="C4" s="63"/>
      <c r="D4" s="153" t="s">
        <v>25</v>
      </c>
      <c r="E4" s="153"/>
      <c r="F4" s="153"/>
      <c r="G4" s="64"/>
      <c r="H4" s="153" t="s">
        <v>26</v>
      </c>
      <c r="I4" s="153"/>
      <c r="J4" s="153"/>
    </row>
    <row r="5" spans="1:10" ht="22.5" customHeight="1">
      <c r="A5" s="61"/>
      <c r="B5" s="65" t="s">
        <v>0</v>
      </c>
      <c r="C5" s="66"/>
      <c r="D5" s="67" t="s">
        <v>195</v>
      </c>
      <c r="E5" s="68"/>
      <c r="F5" s="67" t="s">
        <v>243</v>
      </c>
      <c r="G5" s="69"/>
      <c r="H5" s="67" t="s">
        <v>195</v>
      </c>
      <c r="I5" s="68"/>
      <c r="J5" s="67" t="s">
        <v>243</v>
      </c>
    </row>
    <row r="6" spans="1:10" ht="22.5" customHeight="1">
      <c r="A6" s="61"/>
      <c r="B6" s="65"/>
      <c r="C6" s="66"/>
      <c r="D6" s="70" t="s">
        <v>13</v>
      </c>
      <c r="E6" s="71"/>
      <c r="F6" s="70" t="s">
        <v>14</v>
      </c>
      <c r="G6" s="69"/>
      <c r="H6" s="70" t="s">
        <v>13</v>
      </c>
      <c r="I6" s="71"/>
      <c r="J6" s="70" t="s">
        <v>14</v>
      </c>
    </row>
    <row r="7" spans="1:10" ht="22.5" customHeight="1">
      <c r="A7" s="61"/>
      <c r="B7" s="65"/>
      <c r="C7" s="66"/>
      <c r="D7" s="70" t="s">
        <v>15</v>
      </c>
      <c r="E7" s="71"/>
      <c r="F7" s="70"/>
      <c r="G7" s="69"/>
      <c r="H7" s="70" t="s">
        <v>15</v>
      </c>
      <c r="I7" s="71"/>
      <c r="J7" s="70"/>
    </row>
    <row r="8" spans="1:10" ht="22.5" customHeight="1">
      <c r="A8" s="59" t="s">
        <v>85</v>
      </c>
      <c r="D8" s="72"/>
      <c r="E8" s="72"/>
      <c r="F8" s="72"/>
      <c r="G8" s="72"/>
      <c r="H8" s="72"/>
      <c r="I8" s="72"/>
      <c r="J8" s="72"/>
    </row>
    <row r="9" spans="1:10" ht="22.5" customHeight="1">
      <c r="A9" s="59" t="s">
        <v>86</v>
      </c>
      <c r="B9" s="23"/>
      <c r="D9" s="72"/>
      <c r="E9" s="74"/>
      <c r="F9" s="72"/>
      <c r="G9" s="75"/>
      <c r="H9" s="72"/>
      <c r="I9" s="75"/>
      <c r="J9" s="72"/>
    </row>
    <row r="10" spans="1:10" ht="22.5" customHeight="1">
      <c r="A10" s="24" t="s">
        <v>33</v>
      </c>
      <c r="B10" s="23">
        <v>2</v>
      </c>
      <c r="D10" s="128">
        <v>839813</v>
      </c>
      <c r="E10" s="29"/>
      <c r="F10" s="31">
        <v>973960</v>
      </c>
      <c r="G10" s="51"/>
      <c r="H10" s="128">
        <v>758205</v>
      </c>
      <c r="I10" s="51"/>
      <c r="J10" s="31">
        <v>912953</v>
      </c>
    </row>
    <row r="11" spans="1:10" ht="22.5" customHeight="1">
      <c r="A11" s="24" t="s">
        <v>34</v>
      </c>
      <c r="B11" s="23"/>
      <c r="D11" s="128">
        <v>68</v>
      </c>
      <c r="E11" s="29"/>
      <c r="F11" s="31">
        <v>68</v>
      </c>
      <c r="G11" s="51"/>
      <c r="H11" s="128">
        <v>68</v>
      </c>
      <c r="I11" s="51"/>
      <c r="J11" s="31">
        <v>68</v>
      </c>
    </row>
    <row r="12" spans="1:10" ht="22.5" customHeight="1">
      <c r="A12" s="76" t="s">
        <v>35</v>
      </c>
      <c r="B12" s="23"/>
      <c r="D12" s="128"/>
      <c r="E12" s="29"/>
      <c r="F12" s="31"/>
      <c r="G12" s="51"/>
      <c r="H12" s="128"/>
      <c r="I12" s="51"/>
      <c r="J12" s="31"/>
    </row>
    <row r="13" spans="1:10" ht="22.5" customHeight="1">
      <c r="A13" s="76" t="s">
        <v>36</v>
      </c>
      <c r="B13" s="23">
        <v>3</v>
      </c>
      <c r="D13" s="129">
        <v>587847</v>
      </c>
      <c r="E13" s="29"/>
      <c r="F13" s="46">
        <v>1889524</v>
      </c>
      <c r="G13" s="51"/>
      <c r="H13" s="129">
        <v>559439</v>
      </c>
      <c r="I13" s="51"/>
      <c r="J13" s="46">
        <v>1845067</v>
      </c>
    </row>
    <row r="14" spans="1:10" ht="22.5" customHeight="1">
      <c r="A14" s="76" t="s">
        <v>37</v>
      </c>
      <c r="B14" s="23" t="s">
        <v>162</v>
      </c>
      <c r="D14" s="130">
        <v>41475</v>
      </c>
      <c r="E14" s="29"/>
      <c r="F14" s="47">
        <v>54391</v>
      </c>
      <c r="G14" s="51"/>
      <c r="H14" s="130">
        <v>165094</v>
      </c>
      <c r="I14" s="51"/>
      <c r="J14" s="47">
        <v>130486</v>
      </c>
    </row>
    <row r="15" spans="1:10" ht="22.5" customHeight="1">
      <c r="A15" s="76" t="s">
        <v>38</v>
      </c>
      <c r="B15" s="23"/>
      <c r="D15" s="128">
        <f>SUM(D13:D14)</f>
        <v>629322</v>
      </c>
      <c r="E15" s="29"/>
      <c r="F15" s="31">
        <f>SUM(F13:F14)</f>
        <v>1943915</v>
      </c>
      <c r="G15" s="51"/>
      <c r="H15" s="128">
        <f>SUM(H13:H14)</f>
        <v>724533</v>
      </c>
      <c r="I15" s="51"/>
      <c r="J15" s="31">
        <f>SUM(J13:J14)</f>
        <v>1975553</v>
      </c>
    </row>
    <row r="16" spans="1:10" ht="22.5" customHeight="1">
      <c r="A16" s="76" t="s">
        <v>39</v>
      </c>
      <c r="B16" s="23">
        <v>4</v>
      </c>
      <c r="D16" s="128">
        <v>3446139</v>
      </c>
      <c r="E16" s="29"/>
      <c r="F16" s="31">
        <v>3262002</v>
      </c>
      <c r="G16" s="51"/>
      <c r="H16" s="128">
        <v>3343670</v>
      </c>
      <c r="I16" s="51"/>
      <c r="J16" s="31">
        <v>3213354</v>
      </c>
    </row>
    <row r="17" spans="1:10" ht="22.5" customHeight="1">
      <c r="A17" s="76" t="s">
        <v>40</v>
      </c>
      <c r="B17" s="23">
        <v>4</v>
      </c>
      <c r="D17" s="128">
        <v>188239</v>
      </c>
      <c r="E17" s="29"/>
      <c r="F17" s="31">
        <v>221849</v>
      </c>
      <c r="G17" s="51"/>
      <c r="H17" s="128">
        <v>193699</v>
      </c>
      <c r="I17" s="51"/>
      <c r="J17" s="31">
        <v>221850</v>
      </c>
    </row>
    <row r="18" spans="1:10" ht="22.5" customHeight="1">
      <c r="A18" s="76" t="s">
        <v>41</v>
      </c>
      <c r="B18" s="23"/>
      <c r="D18" s="128">
        <v>320757</v>
      </c>
      <c r="E18" s="29"/>
      <c r="F18" s="31">
        <v>517450</v>
      </c>
      <c r="G18" s="51"/>
      <c r="H18" s="128">
        <v>320757</v>
      </c>
      <c r="I18" s="51"/>
      <c r="J18" s="31">
        <v>517450</v>
      </c>
    </row>
    <row r="19" spans="1:10" ht="22.5" customHeight="1">
      <c r="A19" s="76" t="s">
        <v>42</v>
      </c>
      <c r="B19" s="23">
        <v>4</v>
      </c>
      <c r="D19" s="128">
        <v>3304</v>
      </c>
      <c r="E19" s="29"/>
      <c r="F19" s="31">
        <v>3082</v>
      </c>
      <c r="G19" s="51"/>
      <c r="H19" s="128">
        <v>27500</v>
      </c>
      <c r="I19" s="51"/>
      <c r="J19" s="31">
        <v>0</v>
      </c>
    </row>
    <row r="20" spans="1:10" ht="22.5" customHeight="1">
      <c r="A20" s="76" t="s">
        <v>135</v>
      </c>
      <c r="B20" s="23">
        <v>5</v>
      </c>
      <c r="C20" s="25"/>
      <c r="D20" s="128">
        <v>581179</v>
      </c>
      <c r="E20" s="29"/>
      <c r="F20" s="31">
        <v>308073</v>
      </c>
      <c r="G20" s="51"/>
      <c r="H20" s="128">
        <v>0</v>
      </c>
      <c r="I20" s="51"/>
      <c r="J20" s="31">
        <v>0</v>
      </c>
    </row>
    <row r="21" spans="1:10" ht="22.5" customHeight="1">
      <c r="A21" s="76" t="s">
        <v>43</v>
      </c>
      <c r="B21" s="23"/>
      <c r="D21" s="105"/>
      <c r="E21" s="48"/>
      <c r="F21" s="48"/>
      <c r="G21" s="77"/>
      <c r="H21" s="105"/>
      <c r="I21" s="77"/>
      <c r="J21" s="48"/>
    </row>
    <row r="22" spans="1:10" ht="22.5" customHeight="1">
      <c r="A22" s="76" t="s">
        <v>44</v>
      </c>
      <c r="B22" s="26"/>
      <c r="C22" s="27"/>
      <c r="D22" s="131">
        <v>317272</v>
      </c>
      <c r="E22" s="39"/>
      <c r="F22" s="39">
        <v>620691</v>
      </c>
      <c r="G22" s="58"/>
      <c r="H22" s="131">
        <v>217484</v>
      </c>
      <c r="I22" s="58"/>
      <c r="J22" s="39">
        <v>520903</v>
      </c>
    </row>
    <row r="23" spans="1:10" ht="22.5" customHeight="1">
      <c r="A23" s="24" t="s">
        <v>244</v>
      </c>
      <c r="B23" s="23"/>
      <c r="D23" s="128">
        <v>166019</v>
      </c>
      <c r="E23" s="29"/>
      <c r="F23" s="31">
        <v>322589</v>
      </c>
      <c r="G23" s="51"/>
      <c r="H23" s="128">
        <v>131643</v>
      </c>
      <c r="I23" s="51"/>
      <c r="J23" s="31">
        <v>294008</v>
      </c>
    </row>
    <row r="24" spans="1:10" s="27" customFormat="1" ht="22.5" customHeight="1">
      <c r="A24" s="76" t="s">
        <v>45</v>
      </c>
      <c r="B24" s="26"/>
      <c r="C24" s="24"/>
      <c r="D24" s="132">
        <v>78102</v>
      </c>
      <c r="E24" s="29"/>
      <c r="F24" s="49">
        <v>145726</v>
      </c>
      <c r="G24" s="51"/>
      <c r="H24" s="132">
        <v>41708</v>
      </c>
      <c r="I24" s="51"/>
      <c r="J24" s="49">
        <v>48664</v>
      </c>
    </row>
    <row r="25" spans="1:10" ht="22.5" customHeight="1">
      <c r="A25" s="59" t="s">
        <v>87</v>
      </c>
      <c r="B25" s="23"/>
      <c r="D25" s="133">
        <f>SUM(D10:D12,D15:D24)</f>
        <v>6570214</v>
      </c>
      <c r="E25" s="29"/>
      <c r="F25" s="28">
        <f>SUM(F10:F12,F15:F24)</f>
        <v>8319405</v>
      </c>
      <c r="G25" s="51"/>
      <c r="H25" s="28">
        <f>SUM(H10:H12,H15:H24)</f>
        <v>5759267</v>
      </c>
      <c r="I25" s="51"/>
      <c r="J25" s="28">
        <f>SUM(J10:J12,J15:J24)</f>
        <v>7704803</v>
      </c>
    </row>
    <row r="26" spans="1:10" ht="22.5" customHeight="1">
      <c r="A26" s="59" t="s">
        <v>88</v>
      </c>
      <c r="B26" s="23"/>
      <c r="E26" s="29"/>
      <c r="F26" s="31"/>
      <c r="G26" s="51"/>
      <c r="I26" s="51"/>
      <c r="J26" s="31"/>
    </row>
    <row r="27" spans="1:10" ht="22.5" customHeight="1">
      <c r="A27" s="24" t="s">
        <v>46</v>
      </c>
      <c r="B27" s="32">
        <v>19.1</v>
      </c>
      <c r="D27" s="31">
        <v>96021</v>
      </c>
      <c r="E27" s="29"/>
      <c r="F27" s="31">
        <v>82477</v>
      </c>
      <c r="G27" s="51"/>
      <c r="H27" s="31">
        <v>96021</v>
      </c>
      <c r="I27" s="51"/>
      <c r="J27" s="31">
        <v>82477</v>
      </c>
    </row>
    <row r="28" spans="1:10" ht="22.5" customHeight="1">
      <c r="A28" s="24" t="s">
        <v>184</v>
      </c>
      <c r="B28" s="23">
        <v>6</v>
      </c>
      <c r="D28" s="31" t="s">
        <v>218</v>
      </c>
      <c r="E28" s="29"/>
      <c r="F28" s="31">
        <v>0</v>
      </c>
      <c r="G28" s="51"/>
      <c r="H28" s="31">
        <v>445090</v>
      </c>
      <c r="I28" s="51"/>
      <c r="J28" s="31">
        <v>440090</v>
      </c>
    </row>
    <row r="29" spans="1:10" ht="22.5" customHeight="1">
      <c r="A29" s="24" t="s">
        <v>185</v>
      </c>
      <c r="B29" s="23">
        <v>8</v>
      </c>
      <c r="D29" s="31">
        <v>182590</v>
      </c>
      <c r="E29" s="29"/>
      <c r="F29" s="31">
        <v>193076</v>
      </c>
      <c r="G29" s="51"/>
      <c r="H29" s="128">
        <v>16450</v>
      </c>
      <c r="I29" s="51"/>
      <c r="J29" s="31">
        <v>2800</v>
      </c>
    </row>
    <row r="30" spans="1:10" ht="22.5" customHeight="1">
      <c r="A30" s="24" t="s">
        <v>47</v>
      </c>
      <c r="B30" s="23"/>
      <c r="D30" s="31">
        <v>31044</v>
      </c>
      <c r="E30" s="29"/>
      <c r="F30" s="31">
        <v>28091</v>
      </c>
      <c r="G30" s="51"/>
      <c r="H30" s="128">
        <v>22692</v>
      </c>
      <c r="I30" s="51"/>
      <c r="J30" s="31">
        <v>20539</v>
      </c>
    </row>
    <row r="31" spans="1:10" ht="22.5" customHeight="1">
      <c r="A31" s="24" t="s">
        <v>48</v>
      </c>
      <c r="B31" s="23">
        <v>4</v>
      </c>
      <c r="D31" s="128">
        <v>8141</v>
      </c>
      <c r="E31" s="29"/>
      <c r="F31" s="31">
        <v>9854</v>
      </c>
      <c r="G31" s="51"/>
      <c r="H31" s="128">
        <v>210500</v>
      </c>
      <c r="I31" s="51"/>
      <c r="J31" s="31">
        <v>0</v>
      </c>
    </row>
    <row r="32" spans="1:10" ht="22.5" customHeight="1">
      <c r="A32" s="24" t="s">
        <v>49</v>
      </c>
      <c r="B32" s="23">
        <v>9</v>
      </c>
      <c r="D32" s="128">
        <v>3356924</v>
      </c>
      <c r="E32" s="29"/>
      <c r="F32" s="31">
        <v>3708789</v>
      </c>
      <c r="G32" s="51"/>
      <c r="H32" s="128">
        <v>2904383</v>
      </c>
      <c r="I32" s="51"/>
      <c r="J32" s="31">
        <v>3141546</v>
      </c>
    </row>
    <row r="33" spans="1:10" ht="22.5" customHeight="1">
      <c r="A33" s="24" t="s">
        <v>50</v>
      </c>
      <c r="B33" s="23"/>
      <c r="D33" s="105"/>
      <c r="E33" s="29"/>
      <c r="F33" s="48"/>
      <c r="G33" s="51"/>
      <c r="H33" s="105"/>
      <c r="I33" s="51"/>
      <c r="J33" s="48"/>
    </row>
    <row r="34" spans="1:10" ht="22.5" customHeight="1">
      <c r="A34" s="24" t="s">
        <v>129</v>
      </c>
      <c r="B34" s="23"/>
      <c r="D34" s="128">
        <v>38000</v>
      </c>
      <c r="E34" s="29"/>
      <c r="F34" s="31">
        <v>38000</v>
      </c>
      <c r="G34" s="51"/>
      <c r="H34" s="128">
        <v>0</v>
      </c>
      <c r="I34" s="51"/>
      <c r="J34" s="31">
        <v>0</v>
      </c>
    </row>
    <row r="35" spans="1:10" ht="22.5" customHeight="1">
      <c r="A35" s="24" t="s">
        <v>45</v>
      </c>
      <c r="B35" s="23"/>
      <c r="C35" s="25"/>
      <c r="D35" s="128">
        <v>20617</v>
      </c>
      <c r="E35" s="29"/>
      <c r="F35" s="31">
        <v>25121</v>
      </c>
      <c r="G35" s="51"/>
      <c r="H35" s="128">
        <v>15637</v>
      </c>
      <c r="I35" s="51"/>
      <c r="J35" s="31">
        <v>22336</v>
      </c>
    </row>
    <row r="36" spans="1:10" ht="22.5" customHeight="1">
      <c r="A36" s="59" t="s">
        <v>89</v>
      </c>
      <c r="B36" s="23"/>
      <c r="C36" s="25"/>
      <c r="D36" s="133">
        <f>SUM(D27:D35)</f>
        <v>3733337</v>
      </c>
      <c r="E36" s="29"/>
      <c r="F36" s="28">
        <f>SUM(F27:F35)</f>
        <v>4085408</v>
      </c>
      <c r="G36" s="51"/>
      <c r="H36" s="133">
        <f>SUM(H27:H35)</f>
        <v>3710773</v>
      </c>
      <c r="I36" s="51"/>
      <c r="J36" s="28">
        <f>SUM(J27:J35)</f>
        <v>3709788</v>
      </c>
    </row>
    <row r="37" spans="1:10" ht="22.5" customHeight="1" thickBot="1">
      <c r="A37" s="59" t="s">
        <v>90</v>
      </c>
      <c r="B37" s="23"/>
      <c r="C37" s="25"/>
      <c r="D37" s="33">
        <f>SUM(D25+D36)</f>
        <v>10303551</v>
      </c>
      <c r="E37" s="30"/>
      <c r="F37" s="33">
        <f>SUM(F25+F36)</f>
        <v>12404813</v>
      </c>
      <c r="G37" s="51"/>
      <c r="H37" s="134">
        <f>SUM(H25+H36)</f>
        <v>9470040</v>
      </c>
      <c r="I37" s="51"/>
      <c r="J37" s="33">
        <f>SUM(J25+J36)</f>
        <v>11414591</v>
      </c>
    </row>
    <row r="38" spans="2:10" ht="22.5" customHeight="1" thickTop="1">
      <c r="B38" s="23"/>
      <c r="C38" s="25"/>
      <c r="F38" s="24"/>
      <c r="G38" s="24"/>
      <c r="I38" s="24"/>
      <c r="J38" s="24"/>
    </row>
    <row r="39" spans="1:10" ht="22.5" customHeight="1">
      <c r="A39" s="24" t="s">
        <v>1</v>
      </c>
      <c r="B39" s="60"/>
      <c r="C39" s="60"/>
      <c r="F39" s="24"/>
      <c r="G39" s="24"/>
      <c r="H39" s="24"/>
      <c r="I39" s="24"/>
      <c r="J39" s="24"/>
    </row>
    <row r="40" spans="1:5" ht="22.5" customHeight="1">
      <c r="A40" s="59" t="s">
        <v>120</v>
      </c>
      <c r="B40" s="60"/>
      <c r="C40" s="60"/>
      <c r="D40" s="60"/>
      <c r="E40" s="60"/>
    </row>
    <row r="41" spans="1:10" ht="22.5" customHeight="1">
      <c r="A41" s="59" t="s">
        <v>91</v>
      </c>
      <c r="B41" s="60"/>
      <c r="C41" s="60"/>
      <c r="D41" s="60"/>
      <c r="E41" s="60"/>
      <c r="F41" s="60"/>
      <c r="G41" s="60"/>
      <c r="H41" s="60"/>
      <c r="I41" s="60"/>
      <c r="J41" s="60"/>
    </row>
    <row r="42" spans="1:10" ht="22.5" customHeight="1">
      <c r="A42" s="61"/>
      <c r="B42" s="60"/>
      <c r="C42" s="60"/>
      <c r="D42" s="60"/>
      <c r="E42" s="60"/>
      <c r="F42" s="60"/>
      <c r="G42" s="60"/>
      <c r="H42" s="60"/>
      <c r="I42" s="60"/>
      <c r="J42" s="62" t="s">
        <v>18</v>
      </c>
    </row>
    <row r="43" spans="1:10" ht="22.5" customHeight="1">
      <c r="A43" s="61"/>
      <c r="B43" s="63"/>
      <c r="C43" s="63"/>
      <c r="D43" s="153" t="s">
        <v>25</v>
      </c>
      <c r="E43" s="153"/>
      <c r="F43" s="153"/>
      <c r="G43" s="64"/>
      <c r="H43" s="153" t="s">
        <v>26</v>
      </c>
      <c r="I43" s="153"/>
      <c r="J43" s="153"/>
    </row>
    <row r="44" spans="1:10" ht="22.5" customHeight="1">
      <c r="A44" s="61"/>
      <c r="B44" s="65" t="s">
        <v>0</v>
      </c>
      <c r="C44" s="66"/>
      <c r="D44" s="67" t="s">
        <v>195</v>
      </c>
      <c r="E44" s="68"/>
      <c r="F44" s="67" t="s">
        <v>243</v>
      </c>
      <c r="G44" s="69"/>
      <c r="H44" s="67" t="s">
        <v>195</v>
      </c>
      <c r="I44" s="68"/>
      <c r="J44" s="67" t="s">
        <v>243</v>
      </c>
    </row>
    <row r="45" spans="1:10" ht="22.5" customHeight="1">
      <c r="A45" s="61"/>
      <c r="B45" s="65"/>
      <c r="C45" s="66"/>
      <c r="D45" s="70" t="s">
        <v>13</v>
      </c>
      <c r="E45" s="71"/>
      <c r="F45" s="70" t="s">
        <v>14</v>
      </c>
      <c r="G45" s="69"/>
      <c r="H45" s="70" t="s">
        <v>13</v>
      </c>
      <c r="I45" s="71"/>
      <c r="J45" s="70" t="s">
        <v>14</v>
      </c>
    </row>
    <row r="46" spans="1:10" ht="22.5" customHeight="1">
      <c r="A46" s="61"/>
      <c r="B46" s="65"/>
      <c r="C46" s="66"/>
      <c r="D46" s="70" t="s">
        <v>15</v>
      </c>
      <c r="E46" s="71"/>
      <c r="F46" s="70"/>
      <c r="G46" s="69"/>
      <c r="H46" s="70" t="s">
        <v>15</v>
      </c>
      <c r="I46" s="71"/>
      <c r="J46" s="70"/>
    </row>
    <row r="47" spans="1:9" ht="22.5" customHeight="1">
      <c r="A47" s="59" t="s">
        <v>92</v>
      </c>
      <c r="B47" s="78"/>
      <c r="G47" s="72"/>
      <c r="I47" s="72"/>
    </row>
    <row r="48" spans="1:9" ht="22.5" customHeight="1">
      <c r="A48" s="59" t="s">
        <v>93</v>
      </c>
      <c r="B48" s="78"/>
      <c r="G48" s="72"/>
      <c r="I48" s="72"/>
    </row>
    <row r="49" spans="1:9" ht="22.5" customHeight="1">
      <c r="A49" s="76" t="s">
        <v>51</v>
      </c>
      <c r="B49" s="78"/>
      <c r="G49" s="72"/>
      <c r="I49" s="72"/>
    </row>
    <row r="50" spans="1:10" ht="22.5" customHeight="1">
      <c r="A50" s="76" t="s">
        <v>52</v>
      </c>
      <c r="B50" s="78">
        <v>10</v>
      </c>
      <c r="D50" s="128">
        <v>33841</v>
      </c>
      <c r="E50" s="35"/>
      <c r="F50" s="34">
        <v>570264</v>
      </c>
      <c r="G50" s="54"/>
      <c r="H50" s="128">
        <v>33841</v>
      </c>
      <c r="I50" s="54"/>
      <c r="J50" s="34">
        <v>570264</v>
      </c>
    </row>
    <row r="51" spans="1:10" ht="22.5" customHeight="1">
      <c r="A51" s="24" t="s">
        <v>53</v>
      </c>
      <c r="B51" s="78"/>
      <c r="D51" s="128"/>
      <c r="E51" s="35"/>
      <c r="F51" s="34"/>
      <c r="G51" s="54"/>
      <c r="H51" s="128"/>
      <c r="I51" s="54"/>
      <c r="J51" s="34"/>
    </row>
    <row r="52" spans="1:10" ht="22.5" customHeight="1">
      <c r="A52" s="24" t="s">
        <v>54</v>
      </c>
      <c r="B52" s="78"/>
      <c r="D52" s="129">
        <v>2052746</v>
      </c>
      <c r="E52" s="35"/>
      <c r="F52" s="79">
        <v>2779615</v>
      </c>
      <c r="G52" s="54"/>
      <c r="H52" s="129">
        <v>2013607</v>
      </c>
      <c r="I52" s="54"/>
      <c r="J52" s="79">
        <v>2712084</v>
      </c>
    </row>
    <row r="53" spans="1:10" ht="22.5" customHeight="1">
      <c r="A53" s="24" t="s">
        <v>55</v>
      </c>
      <c r="B53" s="78">
        <v>4</v>
      </c>
      <c r="D53" s="130">
        <v>9827</v>
      </c>
      <c r="E53" s="35"/>
      <c r="F53" s="80">
        <v>21322</v>
      </c>
      <c r="G53" s="54"/>
      <c r="H53" s="130">
        <v>9828</v>
      </c>
      <c r="I53" s="54"/>
      <c r="J53" s="80">
        <v>21323</v>
      </c>
    </row>
    <row r="54" spans="1:10" ht="22.5" customHeight="1">
      <c r="A54" s="24" t="s">
        <v>56</v>
      </c>
      <c r="B54" s="78"/>
      <c r="D54" s="128">
        <f>SUM(D52:D53)</f>
        <v>2062573</v>
      </c>
      <c r="E54" s="35"/>
      <c r="F54" s="34">
        <f>SUM(F52:F53)</f>
        <v>2800937</v>
      </c>
      <c r="G54" s="54"/>
      <c r="H54" s="128">
        <f>SUM(H52:H53)</f>
        <v>2023435</v>
      </c>
      <c r="I54" s="54"/>
      <c r="J54" s="34">
        <f>SUM(J52:J53)</f>
        <v>2733407</v>
      </c>
    </row>
    <row r="55" spans="1:10" ht="22.5" customHeight="1">
      <c r="A55" s="24" t="s">
        <v>141</v>
      </c>
      <c r="B55" s="78"/>
      <c r="D55" s="128">
        <v>1264358</v>
      </c>
      <c r="E55" s="35"/>
      <c r="F55" s="34">
        <v>999843</v>
      </c>
      <c r="G55" s="54"/>
      <c r="H55" s="128">
        <v>1254655</v>
      </c>
      <c r="I55" s="54"/>
      <c r="J55" s="34">
        <v>975851</v>
      </c>
    </row>
    <row r="56" spans="1:9" ht="22.5" customHeight="1">
      <c r="A56" s="24" t="s">
        <v>245</v>
      </c>
      <c r="B56" s="78"/>
      <c r="D56" s="105"/>
      <c r="G56" s="81"/>
      <c r="H56" s="105"/>
      <c r="I56" s="81"/>
    </row>
    <row r="57" spans="1:10" ht="22.5" customHeight="1">
      <c r="A57" s="24" t="s">
        <v>142</v>
      </c>
      <c r="B57" s="78">
        <v>11</v>
      </c>
      <c r="D57" s="128">
        <v>79768</v>
      </c>
      <c r="E57" s="35"/>
      <c r="F57" s="34">
        <v>98831</v>
      </c>
      <c r="G57" s="54"/>
      <c r="H57" s="128">
        <v>79768</v>
      </c>
      <c r="I57" s="54"/>
      <c r="J57" s="34">
        <v>98831</v>
      </c>
    </row>
    <row r="58" spans="1:10" ht="22.5" customHeight="1">
      <c r="A58" s="24" t="s">
        <v>57</v>
      </c>
      <c r="B58" s="78">
        <v>12</v>
      </c>
      <c r="D58" s="31">
        <v>100000</v>
      </c>
      <c r="E58" s="35"/>
      <c r="F58" s="34">
        <v>100000</v>
      </c>
      <c r="G58" s="54"/>
      <c r="H58" s="31">
        <v>100000</v>
      </c>
      <c r="I58" s="54"/>
      <c r="J58" s="34">
        <v>100000</v>
      </c>
    </row>
    <row r="59" spans="1:10" ht="22.5" customHeight="1">
      <c r="A59" s="24" t="s">
        <v>58</v>
      </c>
      <c r="B59" s="96"/>
      <c r="D59" s="135">
        <v>0</v>
      </c>
      <c r="E59" s="35"/>
      <c r="F59" s="36">
        <v>454320</v>
      </c>
      <c r="G59" s="56"/>
      <c r="H59" s="135">
        <v>0</v>
      </c>
      <c r="I59" s="56"/>
      <c r="J59" s="36">
        <v>454320</v>
      </c>
    </row>
    <row r="60" spans="1:10" ht="22.5" customHeight="1">
      <c r="A60" s="24" t="s">
        <v>143</v>
      </c>
      <c r="B60" s="78">
        <v>4</v>
      </c>
      <c r="D60" s="31">
        <v>0</v>
      </c>
      <c r="E60" s="35"/>
      <c r="F60" s="31">
        <v>0</v>
      </c>
      <c r="G60" s="54"/>
      <c r="H60" s="31">
        <v>0</v>
      </c>
      <c r="I60" s="54"/>
      <c r="J60" s="31">
        <v>16000</v>
      </c>
    </row>
    <row r="61" spans="1:9" ht="22.5" customHeight="1">
      <c r="A61" s="76" t="s">
        <v>59</v>
      </c>
      <c r="B61" s="78"/>
      <c r="D61" s="48"/>
      <c r="G61" s="57"/>
      <c r="H61" s="48"/>
      <c r="I61" s="57"/>
    </row>
    <row r="62" spans="1:10" ht="22.5" customHeight="1">
      <c r="A62" s="24" t="s">
        <v>60</v>
      </c>
      <c r="B62" s="78">
        <v>4</v>
      </c>
      <c r="D62" s="31">
        <v>1887782</v>
      </c>
      <c r="E62" s="35"/>
      <c r="F62" s="34">
        <v>2173689</v>
      </c>
      <c r="G62" s="56"/>
      <c r="H62" s="31">
        <v>1778717</v>
      </c>
      <c r="I62" s="56"/>
      <c r="J62" s="34">
        <v>2070625</v>
      </c>
    </row>
    <row r="63" spans="1:10" ht="22.5" customHeight="1">
      <c r="A63" s="76" t="s">
        <v>61</v>
      </c>
      <c r="B63" s="78"/>
      <c r="D63" s="31">
        <v>37146</v>
      </c>
      <c r="E63" s="35"/>
      <c r="F63" s="34">
        <v>106218</v>
      </c>
      <c r="G63" s="56"/>
      <c r="H63" s="31">
        <v>42362</v>
      </c>
      <c r="I63" s="56"/>
      <c r="J63" s="34">
        <v>110254</v>
      </c>
    </row>
    <row r="64" spans="1:10" ht="22.5" customHeight="1">
      <c r="A64" s="76" t="s">
        <v>130</v>
      </c>
      <c r="B64" s="78">
        <v>13</v>
      </c>
      <c r="D64" s="31">
        <v>869</v>
      </c>
      <c r="E64" s="35"/>
      <c r="F64" s="34">
        <v>85583</v>
      </c>
      <c r="G64" s="56"/>
      <c r="H64" s="31">
        <v>869</v>
      </c>
      <c r="I64" s="56"/>
      <c r="J64" s="34">
        <v>85583</v>
      </c>
    </row>
    <row r="65" spans="1:10" ht="22.5" customHeight="1">
      <c r="A65" s="76" t="s">
        <v>62</v>
      </c>
      <c r="B65" s="78"/>
      <c r="D65" s="49">
        <v>235046</v>
      </c>
      <c r="E65" s="35"/>
      <c r="F65" s="37">
        <v>256046</v>
      </c>
      <c r="G65" s="56"/>
      <c r="H65" s="49">
        <v>200107</v>
      </c>
      <c r="I65" s="56"/>
      <c r="J65" s="37">
        <v>213138</v>
      </c>
    </row>
    <row r="66" spans="1:10" ht="22.5" customHeight="1">
      <c r="A66" s="59" t="s">
        <v>94</v>
      </c>
      <c r="B66" s="78"/>
      <c r="D66" s="133">
        <f>SUM(D50:D50,D54:D65)</f>
        <v>5701383</v>
      </c>
      <c r="E66" s="35"/>
      <c r="F66" s="38">
        <f>SUM(F50:F50,F54:F65)</f>
        <v>7645731</v>
      </c>
      <c r="G66" s="53"/>
      <c r="H66" s="28">
        <f>SUM(H50:H50,H54:H65)</f>
        <v>5513754</v>
      </c>
      <c r="I66" s="54"/>
      <c r="J66" s="38">
        <f>SUM(J50:J50,J54:J65)</f>
        <v>7428273</v>
      </c>
    </row>
    <row r="67" spans="1:10" ht="22.5" customHeight="1">
      <c r="A67" s="59" t="s">
        <v>95</v>
      </c>
      <c r="B67" s="78"/>
      <c r="E67" s="39"/>
      <c r="F67" s="39"/>
      <c r="G67" s="53"/>
      <c r="I67" s="54"/>
      <c r="J67" s="39"/>
    </row>
    <row r="68" spans="1:9" s="40" customFormat="1" ht="22.5" customHeight="1">
      <c r="A68" s="24" t="s">
        <v>246</v>
      </c>
      <c r="B68" s="96"/>
      <c r="G68" s="58"/>
      <c r="I68" s="58"/>
    </row>
    <row r="69" spans="1:10" s="40" customFormat="1" ht="22.5" customHeight="1">
      <c r="A69" s="24" t="s">
        <v>144</v>
      </c>
      <c r="B69" s="78">
        <v>11</v>
      </c>
      <c r="D69" s="135">
        <v>106420</v>
      </c>
      <c r="E69" s="41"/>
      <c r="F69" s="36">
        <v>145319</v>
      </c>
      <c r="G69" s="55"/>
      <c r="H69" s="135">
        <v>106420</v>
      </c>
      <c r="I69" s="56"/>
      <c r="J69" s="36">
        <v>145319</v>
      </c>
    </row>
    <row r="70" spans="1:10" s="40" customFormat="1" ht="22.5" customHeight="1">
      <c r="A70" s="24" t="s">
        <v>63</v>
      </c>
      <c r="B70" s="96">
        <v>12</v>
      </c>
      <c r="D70" s="135">
        <v>66811</v>
      </c>
      <c r="E70" s="41"/>
      <c r="F70" s="36">
        <v>166180</v>
      </c>
      <c r="G70" s="55"/>
      <c r="H70" s="135">
        <v>0</v>
      </c>
      <c r="I70" s="56"/>
      <c r="J70" s="36">
        <v>100000</v>
      </c>
    </row>
    <row r="71" spans="1:10" ht="22.5" customHeight="1">
      <c r="A71" s="24" t="s">
        <v>145</v>
      </c>
      <c r="B71" s="78">
        <v>7</v>
      </c>
      <c r="D71" s="31">
        <v>2401</v>
      </c>
      <c r="E71" s="35"/>
      <c r="F71" s="34">
        <v>2401</v>
      </c>
      <c r="G71" s="54"/>
      <c r="H71" s="31">
        <v>0</v>
      </c>
      <c r="I71" s="54"/>
      <c r="J71" s="34">
        <v>0</v>
      </c>
    </row>
    <row r="72" spans="1:10" ht="22.5" customHeight="1">
      <c r="A72" s="24" t="s">
        <v>146</v>
      </c>
      <c r="B72" s="23"/>
      <c r="D72" s="31">
        <v>4468</v>
      </c>
      <c r="E72" s="35"/>
      <c r="F72" s="34">
        <v>4153</v>
      </c>
      <c r="G72" s="54"/>
      <c r="H72" s="31">
        <v>0</v>
      </c>
      <c r="I72" s="54"/>
      <c r="J72" s="34">
        <v>0</v>
      </c>
    </row>
    <row r="73" spans="1:10" ht="22.5" customHeight="1">
      <c r="A73" s="59" t="s">
        <v>96</v>
      </c>
      <c r="B73" s="23"/>
      <c r="D73" s="38">
        <f>SUM(D69:D72)</f>
        <v>180100</v>
      </c>
      <c r="E73" s="35"/>
      <c r="F73" s="38">
        <f>SUM(F68:F72)</f>
        <v>318053</v>
      </c>
      <c r="G73" s="54"/>
      <c r="H73" s="38">
        <f>SUM(H68:H72)</f>
        <v>106420</v>
      </c>
      <c r="I73" s="54"/>
      <c r="J73" s="38">
        <f>SUM(J68:J72)</f>
        <v>245319</v>
      </c>
    </row>
    <row r="74" spans="1:10" ht="22.5" customHeight="1">
      <c r="A74" s="59" t="s">
        <v>97</v>
      </c>
      <c r="D74" s="38">
        <f>SUM(D66,D73)</f>
        <v>5881483</v>
      </c>
      <c r="E74" s="42"/>
      <c r="F74" s="38">
        <f>SUM(F66+F73)</f>
        <v>7963784</v>
      </c>
      <c r="G74" s="54"/>
      <c r="H74" s="38">
        <f>SUM(H66,H73)</f>
        <v>5620174</v>
      </c>
      <c r="I74" s="54"/>
      <c r="J74" s="38">
        <f>SUM(J66+J73)</f>
        <v>7673592</v>
      </c>
    </row>
    <row r="76" ht="22.5" customHeight="1">
      <c r="A76" s="24" t="s">
        <v>1</v>
      </c>
    </row>
    <row r="77" spans="1:10" ht="22.5" customHeight="1">
      <c r="A77" s="59" t="s">
        <v>120</v>
      </c>
      <c r="B77" s="60"/>
      <c r="C77" s="60"/>
      <c r="D77" s="60"/>
      <c r="E77" s="60"/>
      <c r="F77" s="60"/>
      <c r="G77" s="60"/>
      <c r="H77" s="60"/>
      <c r="I77" s="60"/>
      <c r="J77" s="60"/>
    </row>
    <row r="78" spans="1:10" ht="22.5" customHeight="1">
      <c r="A78" s="59" t="s">
        <v>91</v>
      </c>
      <c r="B78" s="60"/>
      <c r="C78" s="60"/>
      <c r="D78" s="60"/>
      <c r="E78" s="60"/>
      <c r="F78" s="60"/>
      <c r="G78" s="60"/>
      <c r="H78" s="60"/>
      <c r="I78" s="60"/>
      <c r="J78" s="60"/>
    </row>
    <row r="79" spans="1:10" ht="22.5" customHeight="1">
      <c r="A79" s="61"/>
      <c r="B79" s="60"/>
      <c r="C79" s="60"/>
      <c r="D79" s="60"/>
      <c r="E79" s="60"/>
      <c r="F79" s="60"/>
      <c r="G79" s="60"/>
      <c r="H79" s="60"/>
      <c r="I79" s="60"/>
      <c r="J79" s="62" t="s">
        <v>18</v>
      </c>
    </row>
    <row r="80" spans="1:10" ht="22.5" customHeight="1">
      <c r="A80" s="61"/>
      <c r="B80" s="63"/>
      <c r="C80" s="63"/>
      <c r="D80" s="153" t="s">
        <v>25</v>
      </c>
      <c r="E80" s="153"/>
      <c r="F80" s="153"/>
      <c r="G80" s="64"/>
      <c r="H80" s="153" t="s">
        <v>26</v>
      </c>
      <c r="I80" s="153"/>
      <c r="J80" s="153"/>
    </row>
    <row r="81" spans="1:10" ht="22.5" customHeight="1">
      <c r="A81" s="61"/>
      <c r="B81" s="65" t="s">
        <v>0</v>
      </c>
      <c r="C81" s="66"/>
      <c r="D81" s="67" t="s">
        <v>195</v>
      </c>
      <c r="E81" s="68"/>
      <c r="F81" s="67" t="s">
        <v>243</v>
      </c>
      <c r="G81" s="157"/>
      <c r="H81" s="67" t="s">
        <v>195</v>
      </c>
      <c r="I81" s="68"/>
      <c r="J81" s="71" t="s">
        <v>170</v>
      </c>
    </row>
    <row r="82" spans="1:10" ht="22.5" customHeight="1">
      <c r="A82" s="61"/>
      <c r="B82" s="65"/>
      <c r="C82" s="66"/>
      <c r="D82" s="71" t="s">
        <v>13</v>
      </c>
      <c r="E82" s="71"/>
      <c r="F82" s="71" t="s">
        <v>14</v>
      </c>
      <c r="G82" s="157"/>
      <c r="H82" s="71" t="s">
        <v>13</v>
      </c>
      <c r="I82" s="71"/>
      <c r="J82" s="71" t="s">
        <v>14</v>
      </c>
    </row>
    <row r="83" spans="1:10" ht="22.5" customHeight="1">
      <c r="A83" s="61"/>
      <c r="B83" s="65"/>
      <c r="C83" s="66"/>
      <c r="D83" s="70" t="s">
        <v>15</v>
      </c>
      <c r="E83" s="71"/>
      <c r="F83" s="70"/>
      <c r="G83" s="69"/>
      <c r="H83" s="70" t="s">
        <v>15</v>
      </c>
      <c r="I83" s="71"/>
      <c r="J83" s="70"/>
    </row>
    <row r="84" spans="1:10" ht="22.5" customHeight="1">
      <c r="A84" s="59" t="s">
        <v>98</v>
      </c>
      <c r="B84" s="82"/>
      <c r="C84" s="82"/>
      <c r="D84" s="42"/>
      <c r="E84" s="83"/>
      <c r="F84" s="42"/>
      <c r="G84" s="84"/>
      <c r="H84" s="42"/>
      <c r="I84" s="83"/>
      <c r="J84" s="42"/>
    </row>
    <row r="85" spans="1:9" ht="22.5" customHeight="1">
      <c r="A85" s="76" t="s">
        <v>64</v>
      </c>
      <c r="B85" s="23"/>
      <c r="E85" s="35"/>
      <c r="G85" s="30"/>
      <c r="I85" s="30"/>
    </row>
    <row r="86" spans="1:9" ht="22.5" customHeight="1">
      <c r="A86" s="76" t="s">
        <v>181</v>
      </c>
      <c r="B86" s="23"/>
      <c r="E86" s="35"/>
      <c r="G86" s="30"/>
      <c r="I86" s="30"/>
    </row>
    <row r="87" spans="1:10" ht="22.5" customHeight="1">
      <c r="A87" s="117" t="s">
        <v>183</v>
      </c>
      <c r="B87" s="23"/>
      <c r="D87" s="24"/>
      <c r="E87" s="24"/>
      <c r="F87" s="24"/>
      <c r="G87" s="24"/>
      <c r="H87" s="24"/>
      <c r="I87" s="24"/>
      <c r="J87" s="24"/>
    </row>
    <row r="88" spans="1:10" ht="22.5" customHeight="1">
      <c r="A88" s="117" t="s">
        <v>232</v>
      </c>
      <c r="B88" s="23"/>
      <c r="D88" s="30"/>
      <c r="E88" s="45"/>
      <c r="F88" s="30"/>
      <c r="G88" s="51"/>
      <c r="H88" s="30"/>
      <c r="I88" s="51"/>
      <c r="J88" s="30"/>
    </row>
    <row r="89" spans="1:10" ht="22.5" customHeight="1" thickBot="1">
      <c r="A89" s="117" t="s">
        <v>233</v>
      </c>
      <c r="B89" s="32">
        <v>16.1</v>
      </c>
      <c r="D89" s="44">
        <v>1186209</v>
      </c>
      <c r="E89" s="45"/>
      <c r="F89" s="44">
        <v>1350250</v>
      </c>
      <c r="G89" s="51"/>
      <c r="H89" s="44">
        <v>1186209</v>
      </c>
      <c r="I89" s="51"/>
      <c r="J89" s="44">
        <v>1350250</v>
      </c>
    </row>
    <row r="90" spans="1:10" ht="22.5" customHeight="1" thickTop="1">
      <c r="A90" s="76" t="s">
        <v>182</v>
      </c>
      <c r="B90" s="23"/>
      <c r="D90" s="30"/>
      <c r="E90" s="45"/>
      <c r="F90" s="30"/>
      <c r="G90" s="51"/>
      <c r="H90" s="30"/>
      <c r="I90" s="51"/>
      <c r="J90" s="30"/>
    </row>
    <row r="91" spans="1:10" ht="22.5" customHeight="1">
      <c r="A91" s="76" t="s">
        <v>183</v>
      </c>
      <c r="B91" s="23"/>
      <c r="D91" s="30">
        <v>1186209</v>
      </c>
      <c r="E91" s="29"/>
      <c r="F91" s="30">
        <v>1186209</v>
      </c>
      <c r="G91" s="51"/>
      <c r="H91" s="30">
        <v>1186209</v>
      </c>
      <c r="I91" s="51"/>
      <c r="J91" s="30">
        <v>1186209</v>
      </c>
    </row>
    <row r="92" spans="1:10" ht="22.5" customHeight="1">
      <c r="A92" s="76" t="s">
        <v>65</v>
      </c>
      <c r="B92" s="32">
        <v>16.2</v>
      </c>
      <c r="D92" s="31">
        <v>2097056</v>
      </c>
      <c r="E92" s="45"/>
      <c r="F92" s="31">
        <v>3319553</v>
      </c>
      <c r="G92" s="52"/>
      <c r="H92" s="31">
        <v>2097056</v>
      </c>
      <c r="I92" s="51"/>
      <c r="J92" s="31">
        <v>3319553</v>
      </c>
    </row>
    <row r="93" spans="1:10" ht="22.5" customHeight="1">
      <c r="A93" s="76" t="s">
        <v>147</v>
      </c>
      <c r="B93" s="23"/>
      <c r="D93" s="31"/>
      <c r="E93" s="45"/>
      <c r="F93" s="31"/>
      <c r="G93" s="52"/>
      <c r="H93" s="31"/>
      <c r="I93" s="51"/>
      <c r="J93" s="31"/>
    </row>
    <row r="94" spans="1:10" ht="22.5" customHeight="1">
      <c r="A94" s="76" t="s">
        <v>148</v>
      </c>
      <c r="B94" s="23"/>
      <c r="D94" s="31"/>
      <c r="E94" s="45"/>
      <c r="F94" s="31"/>
      <c r="G94" s="52"/>
      <c r="H94" s="31"/>
      <c r="I94" s="51"/>
      <c r="J94" s="31"/>
    </row>
    <row r="95" spans="1:10" ht="22.5" customHeight="1">
      <c r="A95" s="76" t="s">
        <v>186</v>
      </c>
      <c r="B95" s="23"/>
      <c r="D95" s="46">
        <v>445632</v>
      </c>
      <c r="E95" s="45"/>
      <c r="F95" s="46">
        <v>445632</v>
      </c>
      <c r="G95" s="51"/>
      <c r="H95" s="46">
        <v>445632</v>
      </c>
      <c r="I95" s="51"/>
      <c r="J95" s="46">
        <v>445632</v>
      </c>
    </row>
    <row r="96" spans="1:10" ht="22.5" customHeight="1">
      <c r="A96" s="76" t="s">
        <v>187</v>
      </c>
      <c r="B96" s="23"/>
      <c r="D96" s="47">
        <v>269727</v>
      </c>
      <c r="E96" s="45"/>
      <c r="F96" s="47">
        <v>362182</v>
      </c>
      <c r="G96" s="51"/>
      <c r="H96" s="47">
        <v>0</v>
      </c>
      <c r="I96" s="51"/>
      <c r="J96" s="47">
        <v>0</v>
      </c>
    </row>
    <row r="97" spans="1:10" ht="22.5" customHeight="1">
      <c r="A97" s="76"/>
      <c r="B97" s="23">
        <v>14</v>
      </c>
      <c r="D97" s="31">
        <f>SUM(D95:D96)</f>
        <v>715359</v>
      </c>
      <c r="E97" s="45"/>
      <c r="F97" s="31">
        <f>SUM(F95:F96)</f>
        <v>807814</v>
      </c>
      <c r="G97" s="51"/>
      <c r="H97" s="31">
        <f>SUM(H95:H96)</f>
        <v>445632</v>
      </c>
      <c r="I97" s="51"/>
      <c r="J97" s="31">
        <f>SUM(J95:J96)</f>
        <v>445632</v>
      </c>
    </row>
    <row r="98" spans="1:10" ht="22.5" customHeight="1">
      <c r="A98" s="24" t="s">
        <v>159</v>
      </c>
      <c r="B98" s="23"/>
      <c r="D98" s="31"/>
      <c r="E98" s="30"/>
      <c r="F98" s="24"/>
      <c r="G98" s="24"/>
      <c r="H98" s="31"/>
      <c r="I98" s="24"/>
      <c r="J98" s="24"/>
    </row>
    <row r="99" spans="1:10" ht="22.5" customHeight="1">
      <c r="A99" s="24" t="s">
        <v>160</v>
      </c>
      <c r="B99" s="23"/>
      <c r="D99" s="31">
        <v>12629</v>
      </c>
      <c r="E99" s="30"/>
      <c r="F99" s="31">
        <v>10079</v>
      </c>
      <c r="G99" s="51"/>
      <c r="H99" s="31">
        <v>14004</v>
      </c>
      <c r="I99" s="51"/>
      <c r="J99" s="31">
        <v>12102</v>
      </c>
    </row>
    <row r="100" spans="1:10" ht="22.5" customHeight="1">
      <c r="A100" s="76" t="s">
        <v>2</v>
      </c>
      <c r="D100" s="31"/>
      <c r="E100" s="48"/>
      <c r="F100" s="31"/>
      <c r="G100" s="51"/>
      <c r="H100" s="31"/>
      <c r="I100" s="51"/>
      <c r="J100" s="31"/>
    </row>
    <row r="101" spans="1:10" ht="22.5" customHeight="1">
      <c r="A101" s="24" t="s">
        <v>66</v>
      </c>
      <c r="B101" s="32">
        <v>16.2</v>
      </c>
      <c r="D101" s="31">
        <v>0</v>
      </c>
      <c r="E101" s="45"/>
      <c r="F101" s="31">
        <v>103038</v>
      </c>
      <c r="G101" s="51"/>
      <c r="H101" s="31">
        <v>0</v>
      </c>
      <c r="I101" s="51"/>
      <c r="J101" s="31">
        <v>103038</v>
      </c>
    </row>
    <row r="102" spans="1:10" ht="22.5" customHeight="1">
      <c r="A102" s="24" t="s">
        <v>67</v>
      </c>
      <c r="B102" s="25"/>
      <c r="D102" s="132">
        <v>249056</v>
      </c>
      <c r="E102" s="48"/>
      <c r="F102" s="49">
        <f>'[1]Thai'!$F$105</f>
        <v>-1166939</v>
      </c>
      <c r="G102" s="51"/>
      <c r="H102" s="132">
        <v>106965</v>
      </c>
      <c r="I102" s="51"/>
      <c r="J102" s="49">
        <f>'ce The Company only'!P21</f>
        <v>-1325535</v>
      </c>
    </row>
    <row r="103" spans="1:9" ht="22.5" customHeight="1">
      <c r="A103" s="61" t="s">
        <v>149</v>
      </c>
      <c r="B103" s="25"/>
      <c r="D103" s="48"/>
      <c r="G103" s="24"/>
      <c r="H103" s="48"/>
      <c r="I103" s="24"/>
    </row>
    <row r="104" spans="1:10" ht="22.5" customHeight="1">
      <c r="A104" s="61" t="s">
        <v>150</v>
      </c>
      <c r="D104" s="31">
        <f>SUM(D91:D94,D97:D102)</f>
        <v>4260309</v>
      </c>
      <c r="E104" s="48"/>
      <c r="F104" s="31">
        <f>SUM(F91:F94,F97:F102)</f>
        <v>4259754</v>
      </c>
      <c r="G104" s="51"/>
      <c r="H104" s="31">
        <f>SUM(H91:H94,H97:H102)</f>
        <v>3849866</v>
      </c>
      <c r="I104" s="51"/>
      <c r="J104" s="31">
        <f>SUM(J91:J94,J97:J102)</f>
        <v>3740999</v>
      </c>
    </row>
    <row r="105" spans="1:9" ht="22.5" customHeight="1">
      <c r="A105" s="61" t="s">
        <v>99</v>
      </c>
      <c r="D105" s="48"/>
      <c r="G105" s="24"/>
      <c r="H105" s="48"/>
      <c r="I105" s="24"/>
    </row>
    <row r="106" spans="1:10" ht="22.5" customHeight="1">
      <c r="A106" s="61" t="s">
        <v>68</v>
      </c>
      <c r="D106" s="49">
        <v>161759</v>
      </c>
      <c r="E106" s="48"/>
      <c r="F106" s="49">
        <f>'[1]Thai'!$F$107</f>
        <v>181275</v>
      </c>
      <c r="G106" s="51"/>
      <c r="H106" s="49">
        <v>0</v>
      </c>
      <c r="I106" s="51"/>
      <c r="J106" s="49">
        <v>0</v>
      </c>
    </row>
    <row r="107" spans="1:10" ht="22.5" customHeight="1">
      <c r="A107" s="59" t="s">
        <v>100</v>
      </c>
      <c r="D107" s="31">
        <f>SUM(D104:D106)</f>
        <v>4422068</v>
      </c>
      <c r="E107" s="48"/>
      <c r="F107" s="31">
        <f>SUM(F104:F106)</f>
        <v>4441029</v>
      </c>
      <c r="G107" s="51"/>
      <c r="H107" s="31">
        <f>SUM(H104:H106)</f>
        <v>3849866</v>
      </c>
      <c r="I107" s="51"/>
      <c r="J107" s="31">
        <f>SUM(J104:J106)</f>
        <v>3740999</v>
      </c>
    </row>
    <row r="108" spans="1:10" ht="22.5" customHeight="1" thickBot="1">
      <c r="A108" s="59" t="s">
        <v>101</v>
      </c>
      <c r="D108" s="33">
        <f>SUM(D74+D107)</f>
        <v>10303551</v>
      </c>
      <c r="E108" s="48"/>
      <c r="F108" s="33">
        <f>SUM(F74+F107)</f>
        <v>12404813</v>
      </c>
      <c r="G108" s="51"/>
      <c r="H108" s="33">
        <f>SUM(H74+H107)</f>
        <v>9470040</v>
      </c>
      <c r="I108" s="51"/>
      <c r="J108" s="33">
        <f>SUM(J74+J107)</f>
        <v>11414591</v>
      </c>
    </row>
    <row r="109" spans="4:10" ht="22.5" customHeight="1" thickTop="1">
      <c r="D109" s="31">
        <f>D108-D37</f>
        <v>0</v>
      </c>
      <c r="E109" s="48"/>
      <c r="F109" s="31">
        <f>F108-F37</f>
        <v>0</v>
      </c>
      <c r="G109" s="51"/>
      <c r="H109" s="31">
        <f>H108-H37</f>
        <v>0</v>
      </c>
      <c r="I109" s="51"/>
      <c r="J109" s="31">
        <f>J108-J37</f>
        <v>0</v>
      </c>
    </row>
    <row r="110" spans="1:10" ht="22.5" customHeight="1">
      <c r="A110" s="24" t="s">
        <v>1</v>
      </c>
      <c r="G110" s="30"/>
      <c r="H110" s="30"/>
      <c r="I110" s="30"/>
      <c r="J110" s="30"/>
    </row>
    <row r="111" spans="7:10" ht="22.5" customHeight="1">
      <c r="G111" s="30"/>
      <c r="H111" s="30"/>
      <c r="I111" s="30"/>
      <c r="J111" s="30"/>
    </row>
    <row r="112" spans="1:10" ht="22.5" customHeight="1">
      <c r="A112" s="85"/>
      <c r="C112" s="61"/>
      <c r="G112" s="72"/>
      <c r="H112" s="72"/>
      <c r="I112" s="72"/>
      <c r="J112" s="72"/>
    </row>
    <row r="113" spans="7:10" ht="22.5" customHeight="1">
      <c r="G113" s="30"/>
      <c r="H113" s="30"/>
      <c r="I113" s="30"/>
      <c r="J113" s="30"/>
    </row>
    <row r="114" spans="2:10" ht="22.5" customHeight="1">
      <c r="B114" s="24" t="s">
        <v>83</v>
      </c>
      <c r="G114" s="30"/>
      <c r="H114" s="30"/>
      <c r="I114" s="30"/>
      <c r="J114" s="30"/>
    </row>
    <row r="115" spans="1:10" ht="22.5" customHeight="1">
      <c r="A115" s="85"/>
      <c r="C115" s="61"/>
      <c r="G115" s="72"/>
      <c r="H115" s="72"/>
      <c r="I115" s="72"/>
      <c r="J115" s="72"/>
    </row>
    <row r="116" spans="1:10" ht="22.5" customHeight="1">
      <c r="A116" s="73"/>
      <c r="C116" s="61"/>
      <c r="F116" s="30"/>
      <c r="G116" s="72"/>
      <c r="H116" s="72"/>
      <c r="I116" s="72"/>
      <c r="J116" s="86" t="s">
        <v>29</v>
      </c>
    </row>
    <row r="117" spans="1:10" ht="22.5" customHeight="1">
      <c r="A117" s="59" t="s">
        <v>120</v>
      </c>
      <c r="B117" s="60"/>
      <c r="C117" s="60"/>
      <c r="D117" s="60"/>
      <c r="E117" s="60"/>
      <c r="F117" s="60"/>
      <c r="G117" s="60"/>
      <c r="H117" s="60"/>
      <c r="I117" s="60"/>
      <c r="J117" s="60"/>
    </row>
    <row r="118" spans="1:10" ht="22.5" customHeight="1">
      <c r="A118" s="59" t="s">
        <v>102</v>
      </c>
      <c r="B118" s="87"/>
      <c r="C118" s="88"/>
      <c r="D118" s="60"/>
      <c r="E118" s="60"/>
      <c r="F118" s="60"/>
      <c r="G118" s="60"/>
      <c r="H118" s="60"/>
      <c r="I118" s="60"/>
      <c r="J118" s="60"/>
    </row>
    <row r="119" spans="1:10" s="89" customFormat="1" ht="22.5" customHeight="1">
      <c r="A119" s="59" t="s">
        <v>196</v>
      </c>
      <c r="B119" s="87"/>
      <c r="C119" s="88"/>
      <c r="D119" s="60"/>
      <c r="E119" s="60"/>
      <c r="F119" s="60"/>
      <c r="G119" s="60"/>
      <c r="H119" s="60"/>
      <c r="I119" s="60"/>
      <c r="J119" s="60"/>
    </row>
    <row r="120" spans="1:10" s="89" customFormat="1" ht="22.5" customHeight="1">
      <c r="A120" s="61"/>
      <c r="B120" s="87"/>
      <c r="C120" s="88"/>
      <c r="D120" s="60"/>
      <c r="E120" s="60"/>
      <c r="F120" s="60"/>
      <c r="G120" s="60"/>
      <c r="H120" s="60"/>
      <c r="I120" s="60"/>
      <c r="J120" s="62" t="s">
        <v>171</v>
      </c>
    </row>
    <row r="121" spans="1:10" ht="22.5" customHeight="1">
      <c r="A121" s="61"/>
      <c r="B121" s="63"/>
      <c r="C121" s="63"/>
      <c r="D121" s="153" t="s">
        <v>25</v>
      </c>
      <c r="E121" s="153"/>
      <c r="F121" s="153"/>
      <c r="G121" s="64"/>
      <c r="H121" s="153" t="s">
        <v>26</v>
      </c>
      <c r="I121" s="153"/>
      <c r="J121" s="153"/>
    </row>
    <row r="122" spans="1:10" ht="22.5" customHeight="1">
      <c r="A122" s="61"/>
      <c r="B122" s="65" t="s">
        <v>0</v>
      </c>
      <c r="C122" s="90"/>
      <c r="D122" s="67">
        <v>2009</v>
      </c>
      <c r="E122" s="67"/>
      <c r="F122" s="67">
        <v>2008</v>
      </c>
      <c r="G122" s="67"/>
      <c r="H122" s="67">
        <v>2009</v>
      </c>
      <c r="I122" s="67"/>
      <c r="J122" s="67">
        <v>2008</v>
      </c>
    </row>
    <row r="123" spans="1:10" s="106" customFormat="1" ht="24" customHeight="1">
      <c r="A123" s="107" t="s">
        <v>103</v>
      </c>
      <c r="D123" s="100"/>
      <c r="E123" s="100"/>
      <c r="F123" s="100"/>
      <c r="G123" s="100"/>
      <c r="H123" s="100"/>
      <c r="I123" s="100"/>
      <c r="J123" s="100"/>
    </row>
    <row r="124" spans="1:10" s="106" customFormat="1" ht="24" customHeight="1">
      <c r="A124" s="108" t="s">
        <v>69</v>
      </c>
      <c r="B124" s="104"/>
      <c r="C124" s="104"/>
      <c r="D124" s="105">
        <v>3418768</v>
      </c>
      <c r="E124" s="105"/>
      <c r="F124" s="105">
        <v>3398498</v>
      </c>
      <c r="G124" s="105"/>
      <c r="H124" s="105">
        <v>3387136</v>
      </c>
      <c r="I124" s="105"/>
      <c r="J124" s="109">
        <v>3381448</v>
      </c>
    </row>
    <row r="125" spans="1:10" s="106" customFormat="1" ht="24" customHeight="1">
      <c r="A125" s="108" t="s">
        <v>70</v>
      </c>
      <c r="B125" s="104"/>
      <c r="C125" s="104"/>
      <c r="D125" s="105"/>
      <c r="E125" s="105"/>
      <c r="F125" s="105"/>
      <c r="G125" s="105"/>
      <c r="H125" s="105"/>
      <c r="I125" s="105"/>
      <c r="J125" s="109"/>
    </row>
    <row r="126" spans="1:10" s="106" customFormat="1" ht="24" customHeight="1">
      <c r="A126" s="108" t="s">
        <v>71</v>
      </c>
      <c r="B126" s="104"/>
      <c r="C126" s="104"/>
      <c r="D126" s="105">
        <v>2082</v>
      </c>
      <c r="E126" s="105"/>
      <c r="F126" s="105">
        <v>4338</v>
      </c>
      <c r="G126" s="105"/>
      <c r="H126" s="105">
        <v>3595</v>
      </c>
      <c r="I126" s="105"/>
      <c r="J126" s="109">
        <v>3235</v>
      </c>
    </row>
    <row r="127" spans="1:10" s="106" customFormat="1" ht="24" customHeight="1">
      <c r="A127" s="108" t="s">
        <v>234</v>
      </c>
      <c r="B127" s="104"/>
      <c r="C127" s="104"/>
      <c r="D127" s="105">
        <v>6089</v>
      </c>
      <c r="E127" s="105"/>
      <c r="F127" s="105">
        <v>0</v>
      </c>
      <c r="G127" s="105"/>
      <c r="H127" s="105">
        <v>41085</v>
      </c>
      <c r="I127" s="105"/>
      <c r="J127" s="109">
        <v>8399</v>
      </c>
    </row>
    <row r="128" spans="1:10" s="106" customFormat="1" ht="24" customHeight="1">
      <c r="A128" s="108" t="s">
        <v>62</v>
      </c>
      <c r="B128" s="104"/>
      <c r="C128" s="104"/>
      <c r="D128" s="105">
        <v>6761</v>
      </c>
      <c r="E128" s="105"/>
      <c r="F128" s="105">
        <v>10071</v>
      </c>
      <c r="G128" s="105"/>
      <c r="H128" s="105">
        <v>5376</v>
      </c>
      <c r="I128" s="105"/>
      <c r="J128" s="109">
        <v>6446</v>
      </c>
    </row>
    <row r="129" spans="1:10" s="106" customFormat="1" ht="24" customHeight="1">
      <c r="A129" s="107" t="s">
        <v>104</v>
      </c>
      <c r="B129" s="111"/>
      <c r="C129" s="111"/>
      <c r="D129" s="112">
        <f>SUM(D124:D128)</f>
        <v>3433700</v>
      </c>
      <c r="E129" s="20"/>
      <c r="F129" s="112">
        <f>SUM(F124:F128)</f>
        <v>3412907</v>
      </c>
      <c r="G129" s="20"/>
      <c r="H129" s="112">
        <f>SUM(H124:H128)</f>
        <v>3437192</v>
      </c>
      <c r="I129" s="20"/>
      <c r="J129" s="112">
        <f>SUM(J124:J128)</f>
        <v>3399528</v>
      </c>
    </row>
    <row r="130" spans="1:10" s="106" customFormat="1" ht="24" customHeight="1">
      <c r="A130" s="107" t="s">
        <v>105</v>
      </c>
      <c r="B130" s="111"/>
      <c r="C130" s="111"/>
      <c r="D130" s="105"/>
      <c r="E130" s="105"/>
      <c r="F130" s="105"/>
      <c r="G130" s="105"/>
      <c r="H130" s="105"/>
      <c r="I130" s="105"/>
      <c r="J130" s="105"/>
    </row>
    <row r="131" spans="1:12" s="106" customFormat="1" ht="24" customHeight="1">
      <c r="A131" s="108" t="s">
        <v>151</v>
      </c>
      <c r="B131" s="104"/>
      <c r="C131" s="104"/>
      <c r="D131" s="105">
        <v>3283766</v>
      </c>
      <c r="E131" s="105"/>
      <c r="F131" s="105">
        <v>3281415</v>
      </c>
      <c r="G131" s="20"/>
      <c r="H131" s="105">
        <v>3263502</v>
      </c>
      <c r="I131" s="20"/>
      <c r="J131" s="109">
        <v>3267589</v>
      </c>
      <c r="L131" s="136"/>
    </row>
    <row r="132" spans="1:10" s="106" customFormat="1" ht="24" customHeight="1">
      <c r="A132" s="108" t="s">
        <v>208</v>
      </c>
      <c r="B132" s="104"/>
      <c r="C132" s="104"/>
      <c r="D132" s="105">
        <v>95904</v>
      </c>
      <c r="E132" s="105"/>
      <c r="F132" s="105">
        <v>90433</v>
      </c>
      <c r="G132" s="20"/>
      <c r="H132" s="105">
        <v>93045</v>
      </c>
      <c r="I132" s="20"/>
      <c r="J132" s="109">
        <v>88657</v>
      </c>
    </row>
    <row r="133" spans="1:10" s="106" customFormat="1" ht="24" customHeight="1">
      <c r="A133" s="107" t="s">
        <v>106</v>
      </c>
      <c r="B133" s="111"/>
      <c r="C133" s="111"/>
      <c r="D133" s="112">
        <f>SUM(D131:D132)</f>
        <v>3379670</v>
      </c>
      <c r="E133" s="20"/>
      <c r="F133" s="112">
        <f>SUM(F131:F132)</f>
        <v>3371848</v>
      </c>
      <c r="G133" s="20"/>
      <c r="H133" s="112">
        <f>SUM(H131:H132)</f>
        <v>3356547</v>
      </c>
      <c r="I133" s="20"/>
      <c r="J133" s="112">
        <f>SUM(J131:J132)</f>
        <v>3356246</v>
      </c>
    </row>
    <row r="134" spans="1:10" s="106" customFormat="1" ht="24" customHeight="1">
      <c r="A134" s="107" t="s">
        <v>209</v>
      </c>
      <c r="B134" s="104"/>
      <c r="C134" s="104"/>
      <c r="D134" s="112">
        <v>2403</v>
      </c>
      <c r="E134" s="105"/>
      <c r="F134" s="112">
        <v>-2639</v>
      </c>
      <c r="G134" s="105"/>
      <c r="H134" s="147">
        <v>0</v>
      </c>
      <c r="I134" s="105"/>
      <c r="J134" s="147">
        <v>0</v>
      </c>
    </row>
    <row r="135" spans="1:10" s="106" customFormat="1" ht="24" customHeight="1">
      <c r="A135" s="107" t="s">
        <v>212</v>
      </c>
      <c r="B135" s="111"/>
      <c r="C135" s="111"/>
      <c r="D135" s="105"/>
      <c r="E135" s="105"/>
      <c r="F135" s="105"/>
      <c r="G135" s="105"/>
      <c r="H135" s="105"/>
      <c r="I135" s="105"/>
      <c r="J135" s="105"/>
    </row>
    <row r="136" spans="1:10" s="114" customFormat="1" ht="24" customHeight="1">
      <c r="A136" s="107" t="s">
        <v>131</v>
      </c>
      <c r="B136" s="113"/>
      <c r="C136" s="111"/>
      <c r="D136" s="20">
        <f>SUM(D129-D133+D134)</f>
        <v>56433</v>
      </c>
      <c r="E136" s="20"/>
      <c r="F136" s="20">
        <f>SUM(F129-F133+F134)</f>
        <v>38420</v>
      </c>
      <c r="G136" s="20"/>
      <c r="H136" s="20">
        <f>SUM(H129-H133+H134)</f>
        <v>80645</v>
      </c>
      <c r="I136" s="20"/>
      <c r="J136" s="20">
        <f>SUM(J129-J133+J134)</f>
        <v>43282</v>
      </c>
    </row>
    <row r="137" spans="1:10" s="114" customFormat="1" ht="24" customHeight="1">
      <c r="A137" s="108" t="s">
        <v>210</v>
      </c>
      <c r="B137" s="104"/>
      <c r="C137" s="104"/>
      <c r="D137" s="115">
        <v>-10148</v>
      </c>
      <c r="E137" s="20"/>
      <c r="F137" s="115">
        <v>-31455</v>
      </c>
      <c r="G137" s="20"/>
      <c r="H137" s="115">
        <v>-9879</v>
      </c>
      <c r="I137" s="20"/>
      <c r="J137" s="19">
        <v>-31088</v>
      </c>
    </row>
    <row r="138" spans="1:10" s="114" customFormat="1" ht="24" customHeight="1">
      <c r="A138" s="107" t="s">
        <v>219</v>
      </c>
      <c r="B138" s="104"/>
      <c r="C138" s="104"/>
      <c r="D138" s="20">
        <f>SUM(D136:D137)</f>
        <v>46285</v>
      </c>
      <c r="E138" s="20">
        <f aca="true" t="shared" si="0" ref="E138:J138">SUM(E136:E137)</f>
        <v>0</v>
      </c>
      <c r="F138" s="20">
        <f t="shared" si="0"/>
        <v>6965</v>
      </c>
      <c r="G138" s="20">
        <f t="shared" si="0"/>
        <v>0</v>
      </c>
      <c r="H138" s="20">
        <f t="shared" si="0"/>
        <v>70766</v>
      </c>
      <c r="I138" s="20">
        <f t="shared" si="0"/>
        <v>0</v>
      </c>
      <c r="J138" s="20">
        <f t="shared" si="0"/>
        <v>12194</v>
      </c>
    </row>
    <row r="139" spans="1:10" s="114" customFormat="1" ht="24" customHeight="1">
      <c r="A139" s="108" t="s">
        <v>107</v>
      </c>
      <c r="B139" s="110">
        <v>15</v>
      </c>
      <c r="C139" s="104"/>
      <c r="D139" s="115">
        <v>-1984</v>
      </c>
      <c r="E139" s="20"/>
      <c r="F139" s="115">
        <v>-256</v>
      </c>
      <c r="G139" s="20"/>
      <c r="H139" s="19">
        <v>0</v>
      </c>
      <c r="I139" s="20"/>
      <c r="J139" s="19">
        <v>0</v>
      </c>
    </row>
    <row r="140" spans="1:10" s="104" customFormat="1" ht="24" customHeight="1" thickBot="1">
      <c r="A140" s="107" t="s">
        <v>27</v>
      </c>
      <c r="B140" s="111"/>
      <c r="C140" s="111"/>
      <c r="D140" s="92">
        <f>SUM(D138:D139)</f>
        <v>44301</v>
      </c>
      <c r="E140" s="20">
        <f aca="true" t="shared" si="1" ref="E140:J140">SUM(E138:E139)</f>
        <v>0</v>
      </c>
      <c r="F140" s="92">
        <f t="shared" si="1"/>
        <v>6709</v>
      </c>
      <c r="G140" s="20">
        <f t="shared" si="1"/>
        <v>0</v>
      </c>
      <c r="H140" s="92">
        <f t="shared" si="1"/>
        <v>70766</v>
      </c>
      <c r="I140" s="20">
        <f t="shared" si="1"/>
        <v>0</v>
      </c>
      <c r="J140" s="92">
        <f t="shared" si="1"/>
        <v>12194</v>
      </c>
    </row>
    <row r="141" spans="1:10" s="104" customFormat="1" ht="24" customHeight="1" thickTop="1">
      <c r="A141" s="108"/>
      <c r="B141" s="111"/>
      <c r="C141" s="111"/>
      <c r="D141" s="20"/>
      <c r="E141" s="20"/>
      <c r="F141" s="20"/>
      <c r="G141" s="20"/>
      <c r="H141" s="20"/>
      <c r="I141" s="20"/>
      <c r="J141" s="20"/>
    </row>
    <row r="142" spans="1:10" s="104" customFormat="1" ht="24" customHeight="1">
      <c r="A142" s="107" t="s">
        <v>114</v>
      </c>
      <c r="B142" s="111"/>
      <c r="C142" s="111"/>
      <c r="D142" s="20"/>
      <c r="E142" s="20"/>
      <c r="F142" s="20"/>
      <c r="G142" s="20"/>
      <c r="H142" s="20"/>
      <c r="I142" s="20"/>
      <c r="J142" s="20"/>
    </row>
    <row r="143" spans="1:10" s="104" customFormat="1" ht="24" customHeight="1" thickBot="1">
      <c r="A143" s="108" t="s">
        <v>115</v>
      </c>
      <c r="B143" s="111"/>
      <c r="C143" s="111"/>
      <c r="D143" s="20">
        <f>SUM(D140-D144)</f>
        <v>42742</v>
      </c>
      <c r="E143" s="20"/>
      <c r="F143" s="20">
        <v>6304</v>
      </c>
      <c r="G143" s="20"/>
      <c r="H143" s="116">
        <f>H140</f>
        <v>70766</v>
      </c>
      <c r="I143" s="20"/>
      <c r="J143" s="116">
        <f>J140</f>
        <v>12194</v>
      </c>
    </row>
    <row r="144" spans="1:10" s="104" customFormat="1" ht="24" customHeight="1" thickTop="1">
      <c r="A144" s="108" t="s">
        <v>116</v>
      </c>
      <c r="B144" s="111"/>
      <c r="C144" s="111"/>
      <c r="D144" s="115">
        <v>1559</v>
      </c>
      <c r="E144" s="20"/>
      <c r="F144" s="115">
        <v>405</v>
      </c>
      <c r="G144" s="20"/>
      <c r="H144" s="20"/>
      <c r="I144" s="20"/>
      <c r="J144" s="20"/>
    </row>
    <row r="145" spans="1:10" s="104" customFormat="1" ht="24" customHeight="1" thickBot="1">
      <c r="A145" s="108"/>
      <c r="B145" s="111"/>
      <c r="C145" s="111"/>
      <c r="D145" s="116">
        <f>SUM(D143:D144)</f>
        <v>44301</v>
      </c>
      <c r="E145" s="20"/>
      <c r="F145" s="116">
        <f>SUM(F143:F144)</f>
        <v>6709</v>
      </c>
      <c r="G145" s="20"/>
      <c r="H145" s="20"/>
      <c r="I145" s="20"/>
      <c r="J145" s="20"/>
    </row>
    <row r="146" spans="1:10" s="104" customFormat="1" ht="24" customHeight="1" thickTop="1">
      <c r="A146" s="108"/>
      <c r="B146" s="111"/>
      <c r="C146" s="111"/>
      <c r="D146" s="20">
        <f>D140-D145</f>
        <v>0</v>
      </c>
      <c r="E146" s="20"/>
      <c r="F146" s="20">
        <f>F140-F145</f>
        <v>0</v>
      </c>
      <c r="G146" s="20"/>
      <c r="H146" s="20"/>
      <c r="I146" s="20"/>
      <c r="J146" s="20"/>
    </row>
    <row r="147" spans="1:10" s="104" customFormat="1" ht="24" customHeight="1">
      <c r="A147" s="138" t="s">
        <v>121</v>
      </c>
      <c r="B147" s="113"/>
      <c r="C147" s="111"/>
      <c r="D147" s="20"/>
      <c r="E147" s="20"/>
      <c r="F147" s="20"/>
      <c r="G147" s="20"/>
      <c r="H147" s="20"/>
      <c r="I147" s="20"/>
      <c r="J147" s="20"/>
    </row>
    <row r="148" spans="1:10" s="104" customFormat="1" ht="24" customHeight="1" thickBot="1">
      <c r="A148" s="117" t="s">
        <v>223</v>
      </c>
      <c r="B148" s="113"/>
      <c r="C148" s="111"/>
      <c r="D148" s="118">
        <v>0.03603327912703411</v>
      </c>
      <c r="E148" s="119"/>
      <c r="F148" s="118">
        <v>0.005</v>
      </c>
      <c r="G148" s="119"/>
      <c r="H148" s="118">
        <v>0.059657277933315295</v>
      </c>
      <c r="I148" s="119"/>
      <c r="J148" s="120">
        <v>0.01</v>
      </c>
    </row>
    <row r="149" spans="1:10" s="104" customFormat="1" ht="24" customHeight="1" thickTop="1">
      <c r="A149" s="117"/>
      <c r="B149" s="111"/>
      <c r="C149" s="111"/>
      <c r="D149" s="20"/>
      <c r="E149" s="20"/>
      <c r="F149" s="20"/>
      <c r="G149" s="20"/>
      <c r="H149" s="20"/>
      <c r="I149" s="20"/>
      <c r="J149" s="20"/>
    </row>
    <row r="150" spans="1:10" s="106" customFormat="1" ht="24" customHeight="1">
      <c r="A150" s="106" t="s">
        <v>1</v>
      </c>
      <c r="B150" s="111"/>
      <c r="C150" s="111"/>
      <c r="D150" s="121"/>
      <c r="E150" s="20"/>
      <c r="F150" s="20"/>
      <c r="G150" s="20"/>
      <c r="H150" s="121"/>
      <c r="I150" s="20"/>
      <c r="J150" s="18"/>
    </row>
    <row r="151" spans="1:10" ht="22.5" customHeight="1">
      <c r="A151" s="73"/>
      <c r="C151" s="61"/>
      <c r="F151" s="30"/>
      <c r="G151" s="72"/>
      <c r="H151" s="72"/>
      <c r="I151" s="72"/>
      <c r="J151" s="86" t="s">
        <v>29</v>
      </c>
    </row>
    <row r="152" spans="1:10" ht="22.5" customHeight="1">
      <c r="A152" s="59" t="s">
        <v>120</v>
      </c>
      <c r="B152" s="60"/>
      <c r="C152" s="60"/>
      <c r="D152" s="60"/>
      <c r="E152" s="60"/>
      <c r="F152" s="60"/>
      <c r="G152" s="60"/>
      <c r="H152" s="60"/>
      <c r="I152" s="60"/>
      <c r="J152" s="60"/>
    </row>
    <row r="153" spans="1:10" ht="22.5" customHeight="1">
      <c r="A153" s="59" t="s">
        <v>102</v>
      </c>
      <c r="B153" s="87"/>
      <c r="C153" s="88"/>
      <c r="D153" s="60"/>
      <c r="E153" s="60"/>
      <c r="F153" s="60"/>
      <c r="G153" s="60"/>
      <c r="H153" s="60"/>
      <c r="I153" s="60"/>
      <c r="J153" s="60"/>
    </row>
    <row r="154" spans="1:10" s="89" customFormat="1" ht="22.5" customHeight="1">
      <c r="A154" s="59" t="s">
        <v>199</v>
      </c>
      <c r="B154" s="87"/>
      <c r="C154" s="88"/>
      <c r="D154" s="60"/>
      <c r="E154" s="60"/>
      <c r="F154" s="60"/>
      <c r="G154" s="60"/>
      <c r="H154" s="60"/>
      <c r="I154" s="60"/>
      <c r="J154" s="60"/>
    </row>
    <row r="155" spans="1:10" s="89" customFormat="1" ht="22.5" customHeight="1">
      <c r="A155" s="61"/>
      <c r="B155" s="87"/>
      <c r="C155" s="88"/>
      <c r="D155" s="60"/>
      <c r="E155" s="60"/>
      <c r="F155" s="60"/>
      <c r="G155" s="60"/>
      <c r="H155" s="60"/>
      <c r="I155" s="60"/>
      <c r="J155" s="62" t="s">
        <v>171</v>
      </c>
    </row>
    <row r="156" spans="1:10" ht="22.5" customHeight="1">
      <c r="A156" s="61"/>
      <c r="B156" s="63"/>
      <c r="C156" s="63"/>
      <c r="D156" s="153" t="s">
        <v>25</v>
      </c>
      <c r="E156" s="153"/>
      <c r="F156" s="153"/>
      <c r="G156" s="64"/>
      <c r="H156" s="153" t="s">
        <v>26</v>
      </c>
      <c r="I156" s="153"/>
      <c r="J156" s="153"/>
    </row>
    <row r="157" spans="1:10" ht="22.5" customHeight="1">
      <c r="A157" s="61"/>
      <c r="B157" s="65" t="s">
        <v>0</v>
      </c>
      <c r="C157" s="90"/>
      <c r="D157" s="67">
        <v>2009</v>
      </c>
      <c r="E157" s="67"/>
      <c r="F157" s="67">
        <v>2008</v>
      </c>
      <c r="G157" s="67"/>
      <c r="H157" s="67">
        <v>2009</v>
      </c>
      <c r="I157" s="67"/>
      <c r="J157" s="67">
        <v>2008</v>
      </c>
    </row>
    <row r="158" spans="1:10" s="106" customFormat="1" ht="24" customHeight="1">
      <c r="A158" s="107" t="s">
        <v>103</v>
      </c>
      <c r="D158" s="100"/>
      <c r="E158" s="100"/>
      <c r="F158" s="100"/>
      <c r="G158" s="100"/>
      <c r="H158" s="100"/>
      <c r="I158" s="100"/>
      <c r="J158" s="100"/>
    </row>
    <row r="159" spans="1:10" s="106" customFormat="1" ht="24" customHeight="1">
      <c r="A159" s="108" t="s">
        <v>69</v>
      </c>
      <c r="B159" s="104"/>
      <c r="C159" s="104"/>
      <c r="D159" s="105">
        <v>6074886</v>
      </c>
      <c r="E159" s="100"/>
      <c r="F159" s="100">
        <v>7036421</v>
      </c>
      <c r="G159" s="100"/>
      <c r="H159" s="105">
        <v>6026715</v>
      </c>
      <c r="I159" s="100"/>
      <c r="J159" s="100">
        <v>7004291</v>
      </c>
    </row>
    <row r="160" spans="1:10" s="106" customFormat="1" ht="24" customHeight="1">
      <c r="A160" s="108" t="s">
        <v>70</v>
      </c>
      <c r="B160" s="104"/>
      <c r="C160" s="104"/>
      <c r="D160" s="105"/>
      <c r="E160" s="100"/>
      <c r="F160" s="100"/>
      <c r="G160" s="100"/>
      <c r="H160" s="105"/>
      <c r="I160" s="100"/>
      <c r="J160" s="100"/>
    </row>
    <row r="161" spans="1:10" s="106" customFormat="1" ht="24" customHeight="1">
      <c r="A161" s="108" t="s">
        <v>71</v>
      </c>
      <c r="B161" s="104"/>
      <c r="C161" s="104"/>
      <c r="D161" s="105">
        <v>5954</v>
      </c>
      <c r="E161" s="100"/>
      <c r="F161" s="100">
        <v>12979</v>
      </c>
      <c r="G161" s="100"/>
      <c r="H161" s="105">
        <v>5372</v>
      </c>
      <c r="I161" s="100"/>
      <c r="J161" s="100">
        <v>9823</v>
      </c>
    </row>
    <row r="162" spans="1:10" s="106" customFormat="1" ht="24" customHeight="1">
      <c r="A162" s="108" t="s">
        <v>234</v>
      </c>
      <c r="B162" s="139"/>
      <c r="C162" s="139"/>
      <c r="D162" s="48">
        <v>6089</v>
      </c>
      <c r="E162" s="43"/>
      <c r="F162" s="43">
        <v>0</v>
      </c>
      <c r="G162" s="43"/>
      <c r="H162" s="48">
        <v>41085</v>
      </c>
      <c r="I162" s="43"/>
      <c r="J162" s="43">
        <v>8399</v>
      </c>
    </row>
    <row r="163" spans="1:10" s="106" customFormat="1" ht="24" customHeight="1">
      <c r="A163" s="108" t="s">
        <v>235</v>
      </c>
      <c r="B163" s="139"/>
      <c r="C163" s="139"/>
      <c r="D163" s="48">
        <v>0</v>
      </c>
      <c r="E163" s="43"/>
      <c r="F163" s="43">
        <v>50683</v>
      </c>
      <c r="G163" s="43"/>
      <c r="H163" s="48">
        <v>0</v>
      </c>
      <c r="I163" s="43"/>
      <c r="J163" s="43">
        <v>0</v>
      </c>
    </row>
    <row r="164" spans="1:10" s="106" customFormat="1" ht="24" customHeight="1">
      <c r="A164" s="108" t="s">
        <v>62</v>
      </c>
      <c r="B164" s="139"/>
      <c r="C164" s="139"/>
      <c r="D164" s="48">
        <f>51226-D162</f>
        <v>45137</v>
      </c>
      <c r="E164" s="43"/>
      <c r="F164" s="43">
        <v>15805</v>
      </c>
      <c r="G164" s="43"/>
      <c r="H164" s="48">
        <v>42306</v>
      </c>
      <c r="I164" s="43"/>
      <c r="J164" s="43">
        <v>10733</v>
      </c>
    </row>
    <row r="165" spans="1:10" s="106" customFormat="1" ht="24" customHeight="1">
      <c r="A165" s="107" t="s">
        <v>104</v>
      </c>
      <c r="B165" s="91"/>
      <c r="C165" s="91"/>
      <c r="D165" s="140">
        <f>SUM(D159:D164)</f>
        <v>6132066</v>
      </c>
      <c r="E165" s="72"/>
      <c r="F165" s="140">
        <f>SUM(F159:F164)</f>
        <v>7115888</v>
      </c>
      <c r="G165" s="72"/>
      <c r="H165" s="140">
        <f>SUM(H159:H164)</f>
        <v>6115478</v>
      </c>
      <c r="I165" s="72"/>
      <c r="J165" s="140">
        <f>SUM(J159:J164)</f>
        <v>7033246</v>
      </c>
    </row>
    <row r="166" spans="1:10" s="106" customFormat="1" ht="24" customHeight="1">
      <c r="A166" s="107" t="s">
        <v>105</v>
      </c>
      <c r="B166" s="111"/>
      <c r="C166" s="111"/>
      <c r="D166" s="100"/>
      <c r="E166" s="100"/>
      <c r="F166" s="100"/>
      <c r="G166" s="100"/>
      <c r="H166" s="100"/>
      <c r="I166" s="100"/>
      <c r="J166" s="100"/>
    </row>
    <row r="167" spans="1:10" s="106" customFormat="1" ht="24" customHeight="1">
      <c r="A167" s="108" t="s">
        <v>151</v>
      </c>
      <c r="B167" s="104"/>
      <c r="C167" s="104"/>
      <c r="D167" s="100">
        <v>5838606</v>
      </c>
      <c r="E167" s="100"/>
      <c r="F167" s="100">
        <v>6805353</v>
      </c>
      <c r="G167" s="121"/>
      <c r="H167" s="100">
        <v>5810191</v>
      </c>
      <c r="I167" s="121"/>
      <c r="J167" s="100">
        <v>6787788</v>
      </c>
    </row>
    <row r="168" spans="1:10" s="106" customFormat="1" ht="24" customHeight="1">
      <c r="A168" s="108" t="s">
        <v>208</v>
      </c>
      <c r="B168" s="104"/>
      <c r="C168" s="104"/>
      <c r="D168" s="100">
        <v>183597</v>
      </c>
      <c r="E168" s="100"/>
      <c r="F168" s="100">
        <v>176734</v>
      </c>
      <c r="G168" s="121"/>
      <c r="H168" s="100">
        <v>175971</v>
      </c>
      <c r="I168" s="121"/>
      <c r="J168" s="100">
        <v>172436</v>
      </c>
    </row>
    <row r="169" spans="1:10" s="106" customFormat="1" ht="24" customHeight="1">
      <c r="A169" s="107" t="s">
        <v>106</v>
      </c>
      <c r="B169" s="111"/>
      <c r="C169" s="111"/>
      <c r="D169" s="122">
        <f>SUM(D167:D168)</f>
        <v>6022203</v>
      </c>
      <c r="E169" s="121"/>
      <c r="F169" s="122">
        <f>SUM(F167:F168)</f>
        <v>6982087</v>
      </c>
      <c r="G169" s="121"/>
      <c r="H169" s="122">
        <f>SUM(H167:H168)</f>
        <v>5986162</v>
      </c>
      <c r="I169" s="121"/>
      <c r="J169" s="122">
        <f>SUM(J167:J168)</f>
        <v>6960224</v>
      </c>
    </row>
    <row r="170" spans="1:10" s="106" customFormat="1" ht="24" customHeight="1">
      <c r="A170" s="107" t="s">
        <v>211</v>
      </c>
      <c r="B170" s="104"/>
      <c r="C170" s="104"/>
      <c r="D170" s="122">
        <v>10860</v>
      </c>
      <c r="E170" s="100"/>
      <c r="F170" s="122">
        <v>-9625</v>
      </c>
      <c r="G170" s="100"/>
      <c r="H170" s="122">
        <v>0</v>
      </c>
      <c r="I170" s="100"/>
      <c r="J170" s="122">
        <v>0</v>
      </c>
    </row>
    <row r="171" spans="1:10" s="106" customFormat="1" ht="24" customHeight="1">
      <c r="A171" s="107" t="s">
        <v>212</v>
      </c>
      <c r="B171" s="111"/>
      <c r="C171" s="111"/>
      <c r="D171" s="100"/>
      <c r="E171" s="100"/>
      <c r="F171" s="100"/>
      <c r="G171" s="100"/>
      <c r="H171" s="100"/>
      <c r="I171" s="100"/>
      <c r="J171" s="100"/>
    </row>
    <row r="172" spans="1:10" s="114" customFormat="1" ht="24" customHeight="1">
      <c r="A172" s="107" t="s">
        <v>131</v>
      </c>
      <c r="B172" s="113"/>
      <c r="C172" s="111"/>
      <c r="D172" s="121">
        <f>D165-D169+D170</f>
        <v>120723</v>
      </c>
      <c r="E172" s="121"/>
      <c r="F172" s="121">
        <f>F165-F169+F170</f>
        <v>124176</v>
      </c>
      <c r="G172" s="121"/>
      <c r="H172" s="121">
        <f>H165-H169+H170</f>
        <v>129316</v>
      </c>
      <c r="I172" s="121"/>
      <c r="J172" s="121">
        <f>J165-J169+J170</f>
        <v>73022</v>
      </c>
    </row>
    <row r="173" spans="1:10" s="114" customFormat="1" ht="24" customHeight="1">
      <c r="A173" s="108" t="s">
        <v>210</v>
      </c>
      <c r="B173" s="104"/>
      <c r="C173" s="104"/>
      <c r="D173" s="123">
        <v>-22859</v>
      </c>
      <c r="E173" s="121"/>
      <c r="F173" s="123">
        <v>-58782</v>
      </c>
      <c r="G173" s="121"/>
      <c r="H173" s="123">
        <v>-22351</v>
      </c>
      <c r="I173" s="121"/>
      <c r="J173" s="123">
        <v>-58606</v>
      </c>
    </row>
    <row r="174" spans="1:10" s="114" customFormat="1" ht="24" customHeight="1">
      <c r="A174" s="107" t="s">
        <v>219</v>
      </c>
      <c r="B174" s="104"/>
      <c r="C174" s="104"/>
      <c r="D174" s="121">
        <f>SUM(D172:D173)</f>
        <v>97864</v>
      </c>
      <c r="E174" s="121"/>
      <c r="F174" s="121">
        <f>SUM(F172:F173)</f>
        <v>65394</v>
      </c>
      <c r="G174" s="121"/>
      <c r="H174" s="121">
        <f>SUM(H172:H173)</f>
        <v>106965</v>
      </c>
      <c r="I174" s="121"/>
      <c r="J174" s="121">
        <f>SUM(J172:J173)</f>
        <v>14416</v>
      </c>
    </row>
    <row r="175" spans="1:10" s="114" customFormat="1" ht="24" customHeight="1">
      <c r="A175" s="108" t="s">
        <v>107</v>
      </c>
      <c r="B175" s="110">
        <v>15</v>
      </c>
      <c r="C175" s="104"/>
      <c r="D175" s="123">
        <v>-5245</v>
      </c>
      <c r="E175" s="100"/>
      <c r="F175" s="123">
        <v>-353</v>
      </c>
      <c r="G175" s="121"/>
      <c r="H175" s="123">
        <v>0</v>
      </c>
      <c r="I175" s="121"/>
      <c r="J175" s="123">
        <v>0</v>
      </c>
    </row>
    <row r="176" spans="1:10" s="104" customFormat="1" ht="24" customHeight="1" thickBot="1">
      <c r="A176" s="107" t="s">
        <v>27</v>
      </c>
      <c r="B176" s="111"/>
      <c r="C176" s="111"/>
      <c r="D176" s="124">
        <f>SUM(D174:D175)</f>
        <v>92619</v>
      </c>
      <c r="E176" s="121"/>
      <c r="F176" s="124">
        <f>SUM(F174:F175)</f>
        <v>65041</v>
      </c>
      <c r="G176" s="121"/>
      <c r="H176" s="124">
        <f>SUM(H174:H175)</f>
        <v>106965</v>
      </c>
      <c r="I176" s="121"/>
      <c r="J176" s="124">
        <f>SUM(J174:J175)</f>
        <v>14416</v>
      </c>
    </row>
    <row r="177" spans="1:10" s="104" customFormat="1" ht="24" customHeight="1" thickTop="1">
      <c r="A177" s="108"/>
      <c r="B177" s="111"/>
      <c r="C177" s="111"/>
      <c r="D177" s="121"/>
      <c r="E177" s="121"/>
      <c r="F177" s="121"/>
      <c r="G177" s="121"/>
      <c r="H177" s="121"/>
      <c r="I177" s="121"/>
      <c r="J177" s="121"/>
    </row>
    <row r="178" spans="1:10" s="104" customFormat="1" ht="24" customHeight="1">
      <c r="A178" s="107" t="s">
        <v>114</v>
      </c>
      <c r="B178" s="111"/>
      <c r="C178" s="111"/>
      <c r="D178" s="121"/>
      <c r="E178" s="121"/>
      <c r="F178" s="121"/>
      <c r="G178" s="121"/>
      <c r="H178" s="121"/>
      <c r="I178" s="121"/>
      <c r="J178" s="121"/>
    </row>
    <row r="179" spans="1:10" s="104" customFormat="1" ht="24" customHeight="1" thickBot="1">
      <c r="A179" s="108" t="s">
        <v>115</v>
      </c>
      <c r="B179" s="111"/>
      <c r="C179" s="111"/>
      <c r="D179" s="121">
        <f>SUM(D176-D180)</f>
        <v>90460</v>
      </c>
      <c r="E179" s="121"/>
      <c r="F179" s="121">
        <f>SUM(F176-F180)</f>
        <v>52102</v>
      </c>
      <c r="G179" s="121"/>
      <c r="H179" s="125">
        <f>H176</f>
        <v>106965</v>
      </c>
      <c r="I179" s="121"/>
      <c r="J179" s="125">
        <f>J176</f>
        <v>14416</v>
      </c>
    </row>
    <row r="180" spans="1:10" s="104" customFormat="1" ht="24" customHeight="1" thickTop="1">
      <c r="A180" s="108" t="s">
        <v>116</v>
      </c>
      <c r="B180" s="111"/>
      <c r="C180" s="111"/>
      <c r="D180" s="123">
        <v>2159</v>
      </c>
      <c r="E180" s="121"/>
      <c r="F180" s="123">
        <v>12939</v>
      </c>
      <c r="G180" s="121"/>
      <c r="H180" s="121"/>
      <c r="I180" s="121"/>
      <c r="J180" s="121"/>
    </row>
    <row r="181" spans="1:10" s="104" customFormat="1" ht="24" customHeight="1" thickBot="1">
      <c r="A181" s="108"/>
      <c r="B181" s="111"/>
      <c r="C181" s="111"/>
      <c r="D181" s="125">
        <f>SUM(D179:D180)</f>
        <v>92619</v>
      </c>
      <c r="E181" s="121"/>
      <c r="F181" s="125">
        <f>SUM(F179:F180)</f>
        <v>65041</v>
      </c>
      <c r="G181" s="121"/>
      <c r="H181" s="121"/>
      <c r="I181" s="121"/>
      <c r="J181" s="121"/>
    </row>
    <row r="182" spans="1:10" s="104" customFormat="1" ht="24" customHeight="1" thickTop="1">
      <c r="A182" s="108"/>
      <c r="B182" s="111"/>
      <c r="C182" s="111"/>
      <c r="D182" s="121">
        <f>D176-D181</f>
        <v>0</v>
      </c>
      <c r="E182" s="121"/>
      <c r="F182" s="121">
        <f>F176-F181</f>
        <v>0</v>
      </c>
      <c r="G182" s="121"/>
      <c r="H182" s="121"/>
      <c r="I182" s="121"/>
      <c r="J182" s="121"/>
    </row>
    <row r="183" spans="1:10" s="104" customFormat="1" ht="24" customHeight="1">
      <c r="A183" s="138" t="s">
        <v>121</v>
      </c>
      <c r="B183" s="113"/>
      <c r="C183" s="111"/>
      <c r="D183" s="20"/>
      <c r="E183" s="20"/>
      <c r="F183" s="20"/>
      <c r="G183" s="20"/>
      <c r="H183" s="20"/>
      <c r="I183" s="20"/>
      <c r="J183" s="20"/>
    </row>
    <row r="184" spans="1:10" s="104" customFormat="1" ht="24" customHeight="1" thickBot="1">
      <c r="A184" s="117" t="s">
        <v>223</v>
      </c>
      <c r="B184" s="113"/>
      <c r="C184" s="111"/>
      <c r="D184" s="118">
        <v>0.07625974849288784</v>
      </c>
      <c r="E184" s="119"/>
      <c r="F184" s="118">
        <v>0.044</v>
      </c>
      <c r="G184" s="119"/>
      <c r="H184" s="118">
        <v>0.09017382265688424</v>
      </c>
      <c r="I184" s="119"/>
      <c r="J184" s="120">
        <v>0.012</v>
      </c>
    </row>
    <row r="185" spans="1:10" s="104" customFormat="1" ht="24" customHeight="1" thickTop="1">
      <c r="A185" s="117"/>
      <c r="B185" s="111"/>
      <c r="C185" s="111"/>
      <c r="D185" s="20"/>
      <c r="E185" s="20"/>
      <c r="F185" s="20"/>
      <c r="G185" s="20"/>
      <c r="H185" s="20"/>
      <c r="I185" s="20"/>
      <c r="J185" s="20"/>
    </row>
    <row r="186" spans="1:10" s="106" customFormat="1" ht="24" customHeight="1">
      <c r="A186" s="106" t="s">
        <v>1</v>
      </c>
      <c r="B186" s="111"/>
      <c r="C186" s="111"/>
      <c r="D186" s="121"/>
      <c r="E186" s="20"/>
      <c r="F186" s="20"/>
      <c r="G186" s="20"/>
      <c r="H186" s="121"/>
      <c r="I186" s="20"/>
      <c r="J186" s="18"/>
    </row>
    <row r="187" spans="2:10" ht="22.5" customHeight="1">
      <c r="B187" s="91"/>
      <c r="C187" s="91"/>
      <c r="D187" s="72"/>
      <c r="E187" s="30"/>
      <c r="F187" s="30"/>
      <c r="G187" s="30"/>
      <c r="H187" s="72"/>
      <c r="I187" s="30"/>
      <c r="J187" s="86" t="s">
        <v>29</v>
      </c>
    </row>
    <row r="188" spans="1:10" ht="22.5" customHeight="1">
      <c r="A188" s="59" t="s">
        <v>120</v>
      </c>
      <c r="B188" s="60"/>
      <c r="C188" s="60"/>
      <c r="D188" s="60"/>
      <c r="E188" s="60"/>
      <c r="F188" s="60"/>
      <c r="G188" s="60"/>
      <c r="H188" s="60"/>
      <c r="I188" s="60"/>
      <c r="J188" s="60"/>
    </row>
    <row r="189" spans="1:10" ht="22.5" customHeight="1">
      <c r="A189" s="59" t="s">
        <v>108</v>
      </c>
      <c r="B189" s="87"/>
      <c r="C189" s="88"/>
      <c r="D189" s="60"/>
      <c r="E189" s="60"/>
      <c r="F189" s="60"/>
      <c r="G189" s="60"/>
      <c r="H189" s="60"/>
      <c r="I189" s="60"/>
      <c r="J189" s="60"/>
    </row>
    <row r="190" spans="1:10" s="89" customFormat="1" ht="22.5" customHeight="1">
      <c r="A190" s="59" t="s">
        <v>199</v>
      </c>
      <c r="B190" s="87"/>
      <c r="C190" s="88"/>
      <c r="D190" s="60"/>
      <c r="E190" s="60"/>
      <c r="F190" s="60"/>
      <c r="G190" s="60"/>
      <c r="H190" s="60"/>
      <c r="I190" s="60"/>
      <c r="J190" s="60"/>
    </row>
    <row r="191" spans="1:10" s="89" customFormat="1" ht="22.5" customHeight="1">
      <c r="A191" s="61"/>
      <c r="B191" s="87"/>
      <c r="C191" s="88"/>
      <c r="D191" s="60"/>
      <c r="E191" s="60"/>
      <c r="F191" s="60"/>
      <c r="G191" s="60"/>
      <c r="H191" s="60"/>
      <c r="I191" s="60"/>
      <c r="J191" s="62" t="s">
        <v>18</v>
      </c>
    </row>
    <row r="192" spans="1:10" ht="22.5" customHeight="1">
      <c r="A192" s="61"/>
      <c r="B192" s="63"/>
      <c r="C192" s="63"/>
      <c r="D192" s="153" t="s">
        <v>25</v>
      </c>
      <c r="E192" s="153"/>
      <c r="F192" s="153"/>
      <c r="G192" s="64"/>
      <c r="H192" s="153" t="s">
        <v>26</v>
      </c>
      <c r="I192" s="153"/>
      <c r="J192" s="153"/>
    </row>
    <row r="193" spans="1:10" ht="22.5" customHeight="1">
      <c r="A193" s="61"/>
      <c r="B193" s="90"/>
      <c r="C193" s="90"/>
      <c r="D193" s="67">
        <v>2009</v>
      </c>
      <c r="E193" s="67"/>
      <c r="F193" s="67">
        <v>2008</v>
      </c>
      <c r="G193" s="67"/>
      <c r="H193" s="67">
        <v>2009</v>
      </c>
      <c r="I193" s="67"/>
      <c r="J193" s="67">
        <v>2008</v>
      </c>
    </row>
    <row r="194" spans="1:10" s="106" customFormat="1" ht="24" customHeight="1">
      <c r="A194" s="107" t="s">
        <v>109</v>
      </c>
      <c r="D194" s="100"/>
      <c r="E194" s="100"/>
      <c r="F194" s="100"/>
      <c r="G194" s="100"/>
      <c r="H194" s="100"/>
      <c r="I194" s="100"/>
      <c r="J194" s="100"/>
    </row>
    <row r="195" spans="1:10" s="106" customFormat="1" ht="24" customHeight="1">
      <c r="A195" s="106" t="s">
        <v>123</v>
      </c>
      <c r="D195" s="105">
        <f>SUM(D172:D173)</f>
        <v>97864</v>
      </c>
      <c r="E195" s="105"/>
      <c r="F195" s="105">
        <f>SUM(F172:F173)</f>
        <v>65394</v>
      </c>
      <c r="G195" s="105"/>
      <c r="H195" s="105">
        <f>SUM(H172:H173)</f>
        <v>106965</v>
      </c>
      <c r="I195" s="105"/>
      <c r="J195" s="105">
        <f>SUM(J172:J173)</f>
        <v>14416</v>
      </c>
    </row>
    <row r="196" spans="1:10" s="106" customFormat="1" ht="24" customHeight="1">
      <c r="A196" s="24" t="s">
        <v>224</v>
      </c>
      <c r="B196" s="24"/>
      <c r="D196" s="105"/>
      <c r="E196" s="105"/>
      <c r="F196" s="105"/>
      <c r="G196" s="105"/>
      <c r="H196" s="105"/>
      <c r="I196" s="105"/>
      <c r="J196" s="105"/>
    </row>
    <row r="197" spans="1:10" s="106" customFormat="1" ht="24" customHeight="1">
      <c r="A197" s="24" t="s">
        <v>225</v>
      </c>
      <c r="B197" s="24"/>
      <c r="D197" s="105"/>
      <c r="E197" s="105"/>
      <c r="F197" s="105"/>
      <c r="G197" s="105"/>
      <c r="H197" s="105"/>
      <c r="I197" s="105"/>
      <c r="J197" s="105"/>
    </row>
    <row r="198" spans="1:10" s="106" customFormat="1" ht="24" customHeight="1">
      <c r="A198" s="106" t="s">
        <v>152</v>
      </c>
      <c r="D198" s="105">
        <v>268787</v>
      </c>
      <c r="E198" s="105"/>
      <c r="F198" s="105">
        <v>274436</v>
      </c>
      <c r="G198" s="105"/>
      <c r="H198" s="105">
        <v>260978</v>
      </c>
      <c r="I198" s="105"/>
      <c r="J198" s="105">
        <v>266848</v>
      </c>
    </row>
    <row r="199" spans="1:10" s="106" customFormat="1" ht="24" customHeight="1">
      <c r="A199" s="106" t="s">
        <v>213</v>
      </c>
      <c r="D199" s="105">
        <v>-1450</v>
      </c>
      <c r="E199" s="105"/>
      <c r="F199" s="105">
        <v>-1200</v>
      </c>
      <c r="G199" s="105"/>
      <c r="H199" s="105">
        <v>-1450</v>
      </c>
      <c r="I199" s="105"/>
      <c r="J199" s="105">
        <v>-1200</v>
      </c>
    </row>
    <row r="200" spans="1:10" s="106" customFormat="1" ht="24" customHeight="1">
      <c r="A200" s="106" t="s">
        <v>200</v>
      </c>
      <c r="D200" s="105"/>
      <c r="E200" s="105"/>
      <c r="F200" s="105"/>
      <c r="G200" s="105"/>
      <c r="H200" s="105"/>
      <c r="I200" s="105"/>
      <c r="J200" s="105"/>
    </row>
    <row r="201" spans="1:10" s="106" customFormat="1" ht="24" customHeight="1">
      <c r="A201" s="106" t="s">
        <v>153</v>
      </c>
      <c r="D201" s="105">
        <v>-10860</v>
      </c>
      <c r="E201" s="105"/>
      <c r="F201" s="105">
        <v>9625</v>
      </c>
      <c r="G201" s="105"/>
      <c r="H201" s="105">
        <v>0</v>
      </c>
      <c r="I201" s="105"/>
      <c r="J201" s="105">
        <v>0</v>
      </c>
    </row>
    <row r="202" spans="1:10" s="106" customFormat="1" ht="24" customHeight="1">
      <c r="A202" s="106" t="s">
        <v>248</v>
      </c>
      <c r="D202" s="20">
        <v>0</v>
      </c>
      <c r="E202" s="105"/>
      <c r="F202" s="20">
        <v>-94</v>
      </c>
      <c r="G202" s="105"/>
      <c r="H202" s="20">
        <v>0</v>
      </c>
      <c r="I202" s="105"/>
      <c r="J202" s="20">
        <v>-94</v>
      </c>
    </row>
    <row r="203" spans="1:10" s="106" customFormat="1" ht="24" customHeight="1">
      <c r="A203" s="106" t="s">
        <v>236</v>
      </c>
      <c r="D203" s="20">
        <v>0</v>
      </c>
      <c r="E203" s="20"/>
      <c r="F203" s="20">
        <v>-50683</v>
      </c>
      <c r="G203" s="20"/>
      <c r="H203" s="20">
        <v>0</v>
      </c>
      <c r="I203" s="20"/>
      <c r="J203" s="20">
        <v>0</v>
      </c>
    </row>
    <row r="204" spans="1:10" s="106" customFormat="1" ht="24" customHeight="1">
      <c r="A204" s="106" t="s">
        <v>216</v>
      </c>
      <c r="D204" s="20">
        <v>0</v>
      </c>
      <c r="E204" s="20"/>
      <c r="F204" s="20">
        <v>2395</v>
      </c>
      <c r="G204" s="20"/>
      <c r="H204" s="20">
        <v>0</v>
      </c>
      <c r="I204" s="20"/>
      <c r="J204" s="20">
        <v>2395</v>
      </c>
    </row>
    <row r="205" spans="1:5" s="106" customFormat="1" ht="24" customHeight="1">
      <c r="A205" s="106" t="s">
        <v>214</v>
      </c>
      <c r="D205" s="20"/>
      <c r="E205" s="20"/>
    </row>
    <row r="206" spans="1:10" s="106" customFormat="1" ht="24" customHeight="1">
      <c r="A206" s="106" t="s">
        <v>215</v>
      </c>
      <c r="D206" s="20">
        <v>-129</v>
      </c>
      <c r="E206" s="20"/>
      <c r="F206" s="20">
        <v>2444</v>
      </c>
      <c r="G206" s="20"/>
      <c r="H206" s="20">
        <v>-125</v>
      </c>
      <c r="I206" s="20"/>
      <c r="J206" s="20">
        <v>2444</v>
      </c>
    </row>
    <row r="207" spans="1:10" s="106" customFormat="1" ht="24" customHeight="1">
      <c r="A207" s="106" t="s">
        <v>226</v>
      </c>
      <c r="D207" s="20">
        <v>0</v>
      </c>
      <c r="E207" s="20"/>
      <c r="F207" s="20">
        <v>-419</v>
      </c>
      <c r="G207" s="20"/>
      <c r="H207" s="20">
        <v>0</v>
      </c>
      <c r="I207" s="20"/>
      <c r="J207" s="20">
        <v>-419</v>
      </c>
    </row>
    <row r="208" spans="1:10" s="108" customFormat="1" ht="24" customHeight="1">
      <c r="A208" s="106" t="s">
        <v>154</v>
      </c>
      <c r="D208" s="20">
        <v>-84714</v>
      </c>
      <c r="E208" s="20"/>
      <c r="F208" s="20">
        <v>-130105</v>
      </c>
      <c r="G208" s="20"/>
      <c r="H208" s="20">
        <v>-84714</v>
      </c>
      <c r="I208" s="20"/>
      <c r="J208" s="20">
        <v>-130105</v>
      </c>
    </row>
    <row r="209" spans="1:10" s="108" customFormat="1" ht="24" customHeight="1">
      <c r="A209" s="106" t="s">
        <v>192</v>
      </c>
      <c r="D209" s="100">
        <v>0</v>
      </c>
      <c r="E209" s="20"/>
      <c r="F209" s="20">
        <v>-1395</v>
      </c>
      <c r="G209" s="20"/>
      <c r="H209" s="20">
        <v>0</v>
      </c>
      <c r="I209" s="20"/>
      <c r="J209" s="20">
        <v>0</v>
      </c>
    </row>
    <row r="210" spans="1:10" s="106" customFormat="1" ht="24" customHeight="1">
      <c r="A210" s="106" t="s">
        <v>155</v>
      </c>
      <c r="D210" s="115">
        <v>22859</v>
      </c>
      <c r="E210" s="20"/>
      <c r="F210" s="115">
        <v>58782</v>
      </c>
      <c r="G210" s="20"/>
      <c r="H210" s="115">
        <v>22351</v>
      </c>
      <c r="I210" s="105"/>
      <c r="J210" s="115">
        <v>58606</v>
      </c>
    </row>
    <row r="211" spans="1:10" s="106" customFormat="1" ht="24" customHeight="1">
      <c r="A211" s="106" t="s">
        <v>110</v>
      </c>
      <c r="D211" s="20"/>
      <c r="E211" s="20"/>
      <c r="F211" s="20"/>
      <c r="G211" s="20"/>
      <c r="H211" s="20"/>
      <c r="I211" s="105"/>
      <c r="J211" s="20"/>
    </row>
    <row r="212" spans="1:10" s="106" customFormat="1" ht="24" customHeight="1">
      <c r="A212" s="106" t="s">
        <v>111</v>
      </c>
      <c r="D212" s="20">
        <f>SUM(D195:D210)</f>
        <v>292357</v>
      </c>
      <c r="E212" s="20"/>
      <c r="F212" s="20">
        <f>SUM(F195:F210)</f>
        <v>229180</v>
      </c>
      <c r="G212" s="20"/>
      <c r="H212" s="20">
        <f>SUM(H195:H210)</f>
        <v>304005</v>
      </c>
      <c r="I212" s="20"/>
      <c r="J212" s="20">
        <f>SUM(J195:J210)</f>
        <v>212891</v>
      </c>
    </row>
    <row r="213" spans="1:10" s="106" customFormat="1" ht="24" customHeight="1">
      <c r="A213" s="106" t="s">
        <v>72</v>
      </c>
      <c r="D213" s="20"/>
      <c r="E213" s="20"/>
      <c r="F213" s="20"/>
      <c r="G213" s="20"/>
      <c r="H213" s="20"/>
      <c r="I213" s="20"/>
      <c r="J213" s="20"/>
    </row>
    <row r="214" spans="1:10" s="106" customFormat="1" ht="24" customHeight="1">
      <c r="A214" s="106" t="s">
        <v>73</v>
      </c>
      <c r="D214" s="105">
        <v>1303127</v>
      </c>
      <c r="E214" s="105"/>
      <c r="F214" s="105">
        <v>710132</v>
      </c>
      <c r="G214" s="105"/>
      <c r="H214" s="105">
        <v>1287079</v>
      </c>
      <c r="I214" s="105"/>
      <c r="J214" s="105">
        <v>562680</v>
      </c>
    </row>
    <row r="215" spans="1:10" s="106" customFormat="1" ht="24" customHeight="1">
      <c r="A215" s="106" t="s">
        <v>74</v>
      </c>
      <c r="D215" s="105">
        <v>12916</v>
      </c>
      <c r="E215" s="105"/>
      <c r="F215" s="105">
        <v>16188</v>
      </c>
      <c r="G215" s="105"/>
      <c r="H215" s="105">
        <v>-34608</v>
      </c>
      <c r="I215" s="105"/>
      <c r="J215" s="105">
        <v>411814</v>
      </c>
    </row>
    <row r="216" spans="1:10" s="106" customFormat="1" ht="24" customHeight="1">
      <c r="A216" s="106" t="s">
        <v>75</v>
      </c>
      <c r="D216" s="105">
        <v>-184137</v>
      </c>
      <c r="E216" s="105"/>
      <c r="F216" s="105">
        <v>-867924</v>
      </c>
      <c r="G216" s="105"/>
      <c r="H216" s="105">
        <v>-130316</v>
      </c>
      <c r="I216" s="105"/>
      <c r="J216" s="105">
        <v>-865852</v>
      </c>
    </row>
    <row r="217" spans="1:10" s="106" customFormat="1" ht="24" customHeight="1">
      <c r="A217" s="106" t="s">
        <v>76</v>
      </c>
      <c r="D217" s="105">
        <v>196693</v>
      </c>
      <c r="E217" s="105"/>
      <c r="F217" s="105">
        <v>-331393</v>
      </c>
      <c r="G217" s="105"/>
      <c r="H217" s="105">
        <v>196693</v>
      </c>
      <c r="I217" s="105"/>
      <c r="J217" s="105">
        <v>-331393</v>
      </c>
    </row>
    <row r="218" spans="1:10" s="106" customFormat="1" ht="24" customHeight="1">
      <c r="A218" s="106" t="s">
        <v>77</v>
      </c>
      <c r="D218" s="105">
        <v>33610</v>
      </c>
      <c r="E218" s="105"/>
      <c r="F218" s="105">
        <v>344905</v>
      </c>
      <c r="G218" s="105"/>
      <c r="H218" s="105">
        <v>28151</v>
      </c>
      <c r="I218" s="105"/>
      <c r="J218" s="105">
        <v>336989</v>
      </c>
    </row>
    <row r="219" spans="1:10" s="106" customFormat="1" ht="24" customHeight="1">
      <c r="A219" s="106" t="s">
        <v>227</v>
      </c>
      <c r="D219" s="20">
        <v>-273106</v>
      </c>
      <c r="E219" s="105"/>
      <c r="F219" s="105">
        <v>0</v>
      </c>
      <c r="G219" s="105">
        <v>0</v>
      </c>
      <c r="H219" s="105">
        <v>0</v>
      </c>
      <c r="I219" s="105"/>
      <c r="J219" s="105">
        <v>0</v>
      </c>
    </row>
    <row r="220" spans="1:10" s="106" customFormat="1" ht="24" customHeight="1">
      <c r="A220" s="106" t="s">
        <v>78</v>
      </c>
      <c r="D220" s="105">
        <v>659261</v>
      </c>
      <c r="E220" s="105"/>
      <c r="F220" s="105">
        <v>388358</v>
      </c>
      <c r="G220" s="105"/>
      <c r="H220" s="105">
        <v>604383</v>
      </c>
      <c r="I220" s="105"/>
      <c r="J220" s="105">
        <v>394999</v>
      </c>
    </row>
    <row r="221" spans="1:10" s="106" customFormat="1" ht="24" customHeight="1">
      <c r="A221" s="106" t="s">
        <v>138</v>
      </c>
      <c r="D221" s="105">
        <v>4504</v>
      </c>
      <c r="E221" s="105"/>
      <c r="F221" s="105">
        <v>-2003</v>
      </c>
      <c r="G221" s="105"/>
      <c r="H221" s="105">
        <v>6699</v>
      </c>
      <c r="I221" s="105"/>
      <c r="J221" s="105">
        <v>2560</v>
      </c>
    </row>
    <row r="222" spans="4:10" s="106" customFormat="1" ht="24" customHeight="1">
      <c r="D222" s="105"/>
      <c r="E222" s="105"/>
      <c r="F222" s="126"/>
      <c r="G222" s="105"/>
      <c r="H222" s="105"/>
      <c r="I222" s="105"/>
      <c r="J222" s="126"/>
    </row>
    <row r="223" spans="1:10" s="106" customFormat="1" ht="24" customHeight="1">
      <c r="A223" s="106" t="s">
        <v>1</v>
      </c>
      <c r="B223" s="111"/>
      <c r="C223" s="111"/>
      <c r="D223" s="121"/>
      <c r="E223" s="20"/>
      <c r="F223" s="20"/>
      <c r="G223" s="20"/>
      <c r="H223" s="121"/>
      <c r="I223" s="20"/>
      <c r="J223" s="18"/>
    </row>
    <row r="224" spans="2:10" ht="22.5" customHeight="1">
      <c r="B224" s="91"/>
      <c r="C224" s="91"/>
      <c r="D224" s="72"/>
      <c r="E224" s="30"/>
      <c r="F224" s="30"/>
      <c r="G224" s="30"/>
      <c r="H224" s="72"/>
      <c r="I224" s="30"/>
      <c r="J224" s="86" t="s">
        <v>29</v>
      </c>
    </row>
    <row r="225" spans="1:10" ht="22.5" customHeight="1">
      <c r="A225" s="59" t="s">
        <v>120</v>
      </c>
      <c r="B225" s="60"/>
      <c r="C225" s="60"/>
      <c r="D225" s="60"/>
      <c r="E225" s="60"/>
      <c r="F225" s="60"/>
      <c r="G225" s="60"/>
      <c r="H225" s="60"/>
      <c r="I225" s="60"/>
      <c r="J225" s="60"/>
    </row>
    <row r="226" spans="1:10" ht="22.5" customHeight="1">
      <c r="A226" s="59" t="s">
        <v>134</v>
      </c>
      <c r="B226" s="87"/>
      <c r="C226" s="88"/>
      <c r="D226" s="60"/>
      <c r="E226" s="60"/>
      <c r="F226" s="60"/>
      <c r="G226" s="60"/>
      <c r="H226" s="60"/>
      <c r="I226" s="60"/>
      <c r="J226" s="60"/>
    </row>
    <row r="227" spans="1:10" s="89" customFormat="1" ht="22.5" customHeight="1">
      <c r="A227" s="59" t="s">
        <v>199</v>
      </c>
      <c r="B227" s="87"/>
      <c r="C227" s="88"/>
      <c r="D227" s="60"/>
      <c r="E227" s="60"/>
      <c r="F227" s="60"/>
      <c r="G227" s="60"/>
      <c r="H227" s="60"/>
      <c r="I227" s="60"/>
      <c r="J227" s="60"/>
    </row>
    <row r="228" spans="1:10" s="89" customFormat="1" ht="22.5" customHeight="1">
      <c r="A228" s="61"/>
      <c r="B228" s="87"/>
      <c r="C228" s="88"/>
      <c r="D228" s="60"/>
      <c r="E228" s="60"/>
      <c r="F228" s="60"/>
      <c r="G228" s="60"/>
      <c r="H228" s="60"/>
      <c r="I228" s="60"/>
      <c r="J228" s="62" t="s">
        <v>18</v>
      </c>
    </row>
    <row r="229" spans="1:10" ht="22.5" customHeight="1">
      <c r="A229" s="61"/>
      <c r="B229" s="63"/>
      <c r="C229" s="63"/>
      <c r="D229" s="153" t="s">
        <v>25</v>
      </c>
      <c r="E229" s="153"/>
      <c r="F229" s="153"/>
      <c r="G229" s="64"/>
      <c r="H229" s="153" t="s">
        <v>26</v>
      </c>
      <c r="I229" s="153"/>
      <c r="J229" s="153"/>
    </row>
    <row r="230" spans="1:10" ht="22.5" customHeight="1">
      <c r="A230" s="61"/>
      <c r="B230" s="90"/>
      <c r="C230" s="90"/>
      <c r="D230" s="67">
        <v>2009</v>
      </c>
      <c r="E230" s="67"/>
      <c r="F230" s="67">
        <v>2008</v>
      </c>
      <c r="G230" s="67"/>
      <c r="H230" s="67">
        <v>2009</v>
      </c>
      <c r="I230" s="67"/>
      <c r="J230" s="67">
        <v>2008</v>
      </c>
    </row>
    <row r="231" spans="1:10" s="106" customFormat="1" ht="24" customHeight="1">
      <c r="A231" s="106" t="s">
        <v>79</v>
      </c>
      <c r="D231" s="105"/>
      <c r="E231" s="105"/>
      <c r="F231" s="105"/>
      <c r="G231" s="105"/>
      <c r="H231" s="105"/>
      <c r="I231" s="105"/>
      <c r="J231" s="105"/>
    </row>
    <row r="232" spans="1:10" s="106" customFormat="1" ht="24" customHeight="1">
      <c r="A232" s="106" t="s">
        <v>80</v>
      </c>
      <c r="D232" s="105">
        <v>-726869</v>
      </c>
      <c r="E232" s="105"/>
      <c r="F232" s="105">
        <v>-707870</v>
      </c>
      <c r="G232" s="105"/>
      <c r="H232" s="105">
        <v>-698477</v>
      </c>
      <c r="I232" s="105"/>
      <c r="J232" s="105">
        <v>-700824</v>
      </c>
    </row>
    <row r="233" spans="1:10" s="106" customFormat="1" ht="24" customHeight="1">
      <c r="A233" s="106" t="s">
        <v>81</v>
      </c>
      <c r="D233" s="105">
        <v>-11495</v>
      </c>
      <c r="E233" s="105"/>
      <c r="F233" s="105">
        <v>-269</v>
      </c>
      <c r="G233" s="105"/>
      <c r="H233" s="105">
        <v>-11495</v>
      </c>
      <c r="I233" s="105"/>
      <c r="J233" s="105">
        <v>-269</v>
      </c>
    </row>
    <row r="234" spans="1:10" s="106" customFormat="1" ht="24" customHeight="1">
      <c r="A234" s="106" t="s">
        <v>201</v>
      </c>
      <c r="D234" s="105">
        <v>264515</v>
      </c>
      <c r="E234" s="105"/>
      <c r="F234" s="105">
        <v>-329056</v>
      </c>
      <c r="G234" s="105"/>
      <c r="H234" s="105">
        <v>278804</v>
      </c>
      <c r="I234" s="105"/>
      <c r="J234" s="105">
        <v>-330583</v>
      </c>
    </row>
    <row r="235" spans="1:10" s="106" customFormat="1" ht="24" customHeight="1">
      <c r="A235" s="24" t="s">
        <v>220</v>
      </c>
      <c r="B235" s="24"/>
      <c r="C235" s="24"/>
      <c r="D235" s="48">
        <v>-454320</v>
      </c>
      <c r="E235" s="48"/>
      <c r="F235" s="48">
        <v>0</v>
      </c>
      <c r="G235" s="48"/>
      <c r="H235" s="24">
        <v>-454320</v>
      </c>
      <c r="I235" s="48"/>
      <c r="J235" s="48">
        <v>0</v>
      </c>
    </row>
    <row r="236" spans="1:10" s="106" customFormat="1" ht="24" customHeight="1">
      <c r="A236" s="106" t="s">
        <v>60</v>
      </c>
      <c r="D236" s="105">
        <v>-285907</v>
      </c>
      <c r="E236" s="105"/>
      <c r="F236" s="105">
        <v>553123</v>
      </c>
      <c r="G236" s="105"/>
      <c r="H236" s="105">
        <v>-291908</v>
      </c>
      <c r="I236" s="105"/>
      <c r="J236" s="105">
        <v>553724</v>
      </c>
    </row>
    <row r="237" spans="1:10" s="106" customFormat="1" ht="24" customHeight="1">
      <c r="A237" s="106" t="s">
        <v>82</v>
      </c>
      <c r="D237" s="105">
        <v>-89380</v>
      </c>
      <c r="E237" s="105"/>
      <c r="F237" s="105">
        <v>-53301</v>
      </c>
      <c r="G237" s="105"/>
      <c r="H237" s="105">
        <v>-80066</v>
      </c>
      <c r="I237" s="105"/>
      <c r="J237" s="105">
        <v>-55269</v>
      </c>
    </row>
    <row r="238" spans="1:10" s="106" customFormat="1" ht="24" customHeight="1">
      <c r="A238" s="106" t="s">
        <v>139</v>
      </c>
      <c r="D238" s="20">
        <v>315</v>
      </c>
      <c r="E238" s="105"/>
      <c r="F238" s="20">
        <v>2360</v>
      </c>
      <c r="G238" s="105"/>
      <c r="H238" s="105">
        <v>0</v>
      </c>
      <c r="I238" s="105"/>
      <c r="J238" s="20">
        <v>0</v>
      </c>
    </row>
    <row r="239" spans="1:10" s="106" customFormat="1" ht="24" customHeight="1">
      <c r="A239" s="106" t="s">
        <v>230</v>
      </c>
      <c r="D239" s="20"/>
      <c r="E239" s="20"/>
      <c r="F239" s="20"/>
      <c r="G239" s="20"/>
      <c r="I239" s="20"/>
      <c r="J239" s="20"/>
    </row>
    <row r="240" spans="1:10" s="106" customFormat="1" ht="24" customHeight="1">
      <c r="A240" s="106" t="s">
        <v>231</v>
      </c>
      <c r="D240" s="20">
        <v>0</v>
      </c>
      <c r="E240" s="20"/>
      <c r="F240" s="20">
        <v>0</v>
      </c>
      <c r="G240" s="20"/>
      <c r="H240" s="20">
        <v>-34996</v>
      </c>
      <c r="I240" s="20"/>
      <c r="J240" s="20">
        <v>-8399</v>
      </c>
    </row>
    <row r="241" spans="1:10" s="106" customFormat="1" ht="24" customHeight="1">
      <c r="A241" s="106" t="s">
        <v>230</v>
      </c>
      <c r="B241" s="24"/>
      <c r="C241" s="24"/>
      <c r="D241" s="30"/>
      <c r="E241" s="30"/>
      <c r="F241" s="30"/>
      <c r="G241" s="30"/>
      <c r="H241" s="30"/>
      <c r="I241" s="30"/>
      <c r="J241" s="30"/>
    </row>
    <row r="242" spans="1:10" s="106" customFormat="1" ht="24" customHeight="1">
      <c r="A242" s="106" t="s">
        <v>249</v>
      </c>
      <c r="B242" s="24"/>
      <c r="C242" s="24"/>
      <c r="D242" s="141">
        <v>-6089</v>
      </c>
      <c r="E242" s="30"/>
      <c r="F242" s="141">
        <v>0</v>
      </c>
      <c r="G242" s="30"/>
      <c r="H242" s="141">
        <v>-6089</v>
      </c>
      <c r="I242" s="30"/>
      <c r="J242" s="141">
        <v>0</v>
      </c>
    </row>
    <row r="243" spans="1:10" s="106" customFormat="1" ht="24" customHeight="1">
      <c r="A243" s="106" t="s">
        <v>156</v>
      </c>
      <c r="D243" s="105">
        <f>SUM(D211:D221,D232:D242)</f>
        <v>735995</v>
      </c>
      <c r="E243" s="105"/>
      <c r="F243" s="105">
        <f>SUM(F211:F221,F232:F242)</f>
        <v>-47570</v>
      </c>
      <c r="G243" s="105"/>
      <c r="H243" s="105">
        <f>SUM(H212:H221,H232:H242)</f>
        <v>963539</v>
      </c>
      <c r="I243" s="105"/>
      <c r="J243" s="105">
        <f>SUM(J212:J221,J232:J242)</f>
        <v>183068</v>
      </c>
    </row>
    <row r="244" spans="1:10" s="106" customFormat="1" ht="24" customHeight="1">
      <c r="A244" s="106" t="s">
        <v>118</v>
      </c>
      <c r="D244" s="20">
        <v>-23087</v>
      </c>
      <c r="E244" s="105"/>
      <c r="F244" s="20">
        <v>-59620</v>
      </c>
      <c r="G244" s="105"/>
      <c r="H244" s="105">
        <v>-23210</v>
      </c>
      <c r="I244" s="105"/>
      <c r="J244" s="105">
        <v>-60190</v>
      </c>
    </row>
    <row r="245" spans="1:10" s="106" customFormat="1" ht="24" customHeight="1">
      <c r="A245" s="106" t="s">
        <v>119</v>
      </c>
      <c r="D245" s="105">
        <v>-136726</v>
      </c>
      <c r="E245" s="105"/>
      <c r="F245" s="105">
        <v>-135137</v>
      </c>
      <c r="G245" s="105"/>
      <c r="H245" s="105">
        <v>-131643</v>
      </c>
      <c r="I245" s="105"/>
      <c r="J245" s="105">
        <v>-129037</v>
      </c>
    </row>
    <row r="246" spans="1:10" s="106" customFormat="1" ht="24" customHeight="1">
      <c r="A246" s="127" t="s">
        <v>228</v>
      </c>
      <c r="D246" s="112">
        <f>SUM(D243:D245)</f>
        <v>576182</v>
      </c>
      <c r="E246" s="105"/>
      <c r="F246" s="112">
        <f>SUM(F243:F245)</f>
        <v>-242327</v>
      </c>
      <c r="G246" s="105"/>
      <c r="H246" s="112">
        <f>SUM(H243:H245)</f>
        <v>808686</v>
      </c>
      <c r="I246" s="105"/>
      <c r="J246" s="112">
        <f>SUM(J243:J245)</f>
        <v>-6159</v>
      </c>
    </row>
    <row r="247" spans="1:10" s="106" customFormat="1" ht="24" customHeight="1">
      <c r="A247" s="107" t="s">
        <v>112</v>
      </c>
      <c r="D247" s="104"/>
      <c r="F247" s="104"/>
      <c r="H247" s="104"/>
      <c r="J247" s="104"/>
    </row>
    <row r="248" spans="1:10" s="106" customFormat="1" ht="24" customHeight="1">
      <c r="A248" s="108" t="s">
        <v>133</v>
      </c>
      <c r="D248" s="104">
        <v>-13544</v>
      </c>
      <c r="F248" s="104">
        <v>-11816</v>
      </c>
      <c r="H248" s="104">
        <v>-13544</v>
      </c>
      <c r="J248" s="104">
        <v>-11816</v>
      </c>
    </row>
    <row r="249" spans="1:10" s="106" customFormat="1" ht="24" customHeight="1">
      <c r="A249" s="106" t="s">
        <v>190</v>
      </c>
      <c r="D249" s="105">
        <v>1491</v>
      </c>
      <c r="E249" s="105"/>
      <c r="F249" s="105">
        <v>78143</v>
      </c>
      <c r="G249" s="105"/>
      <c r="H249" s="105">
        <v>-238000</v>
      </c>
      <c r="I249" s="105"/>
      <c r="J249" s="105">
        <v>0</v>
      </c>
    </row>
    <row r="250" spans="1:10" s="106" customFormat="1" ht="24" customHeight="1">
      <c r="A250" s="106" t="s">
        <v>217</v>
      </c>
      <c r="D250" s="105">
        <v>0</v>
      </c>
      <c r="E250" s="105"/>
      <c r="F250" s="105">
        <v>0</v>
      </c>
      <c r="G250" s="105"/>
      <c r="H250" s="105">
        <v>-5000</v>
      </c>
      <c r="I250" s="105"/>
      <c r="J250" s="105">
        <v>0</v>
      </c>
    </row>
    <row r="251" spans="1:10" s="106" customFormat="1" ht="24" customHeight="1">
      <c r="A251" s="106" t="s">
        <v>221</v>
      </c>
      <c r="B251" s="24"/>
      <c r="C251" s="24"/>
      <c r="D251" s="48">
        <v>-13650</v>
      </c>
      <c r="E251" s="48"/>
      <c r="F251" s="48">
        <v>0</v>
      </c>
      <c r="G251" s="48"/>
      <c r="H251" s="48">
        <v>-13650</v>
      </c>
      <c r="I251" s="48"/>
      <c r="J251" s="48">
        <v>0</v>
      </c>
    </row>
    <row r="252" spans="1:10" s="106" customFormat="1" ht="24" customHeight="1">
      <c r="A252" s="106" t="s">
        <v>222</v>
      </c>
      <c r="B252" s="24"/>
      <c r="C252" s="24"/>
      <c r="D252" s="48">
        <v>-250</v>
      </c>
      <c r="E252" s="48"/>
      <c r="F252" s="48">
        <v>0</v>
      </c>
      <c r="G252" s="48"/>
      <c r="H252" s="30">
        <v>-250</v>
      </c>
      <c r="I252" s="48"/>
      <c r="J252" s="48">
        <v>0</v>
      </c>
    </row>
    <row r="253" spans="1:10" s="106" customFormat="1" ht="24" customHeight="1">
      <c r="A253" s="106" t="s">
        <v>157</v>
      </c>
      <c r="B253" s="24"/>
      <c r="C253" s="24"/>
      <c r="D253" s="48">
        <v>-44712</v>
      </c>
      <c r="E253" s="48"/>
      <c r="F253" s="48">
        <v>-100324</v>
      </c>
      <c r="G253" s="48"/>
      <c r="H253" s="48">
        <v>-37315</v>
      </c>
      <c r="I253" s="48"/>
      <c r="J253" s="30">
        <v>-99861</v>
      </c>
    </row>
    <row r="254" spans="1:10" s="106" customFormat="1" ht="24" customHeight="1">
      <c r="A254" s="106" t="s">
        <v>250</v>
      </c>
      <c r="B254" s="24"/>
      <c r="C254" s="24"/>
      <c r="D254" s="48">
        <v>13636</v>
      </c>
      <c r="E254" s="48"/>
      <c r="F254" s="48">
        <v>3355</v>
      </c>
      <c r="G254" s="48"/>
      <c r="H254" s="30">
        <v>13625</v>
      </c>
      <c r="I254" s="48"/>
      <c r="J254" s="48">
        <v>3355</v>
      </c>
    </row>
    <row r="255" spans="1:10" s="106" customFormat="1" ht="24" customHeight="1">
      <c r="A255" s="106" t="s">
        <v>202</v>
      </c>
      <c r="B255" s="24"/>
      <c r="C255" s="24"/>
      <c r="D255" s="48">
        <v>34996</v>
      </c>
      <c r="E255" s="48"/>
      <c r="F255" s="48">
        <v>8399</v>
      </c>
      <c r="G255" s="48"/>
      <c r="H255" s="30">
        <v>34996</v>
      </c>
      <c r="I255" s="48"/>
      <c r="J255" s="30">
        <v>8399</v>
      </c>
    </row>
    <row r="256" spans="1:10" s="106" customFormat="1" ht="24" customHeight="1">
      <c r="A256" s="106" t="s">
        <v>251</v>
      </c>
      <c r="B256" s="24"/>
      <c r="C256" s="24"/>
      <c r="D256" s="48">
        <v>6089</v>
      </c>
      <c r="E256" s="48"/>
      <c r="F256" s="48">
        <v>0</v>
      </c>
      <c r="G256" s="48"/>
      <c r="H256" s="30">
        <v>6089</v>
      </c>
      <c r="I256" s="48"/>
      <c r="J256" s="30">
        <v>0</v>
      </c>
    </row>
    <row r="257" spans="1:10" s="106" customFormat="1" ht="24" customHeight="1">
      <c r="A257" s="106" t="s">
        <v>242</v>
      </c>
      <c r="D257" s="105">
        <v>0</v>
      </c>
      <c r="E257" s="105"/>
      <c r="F257" s="105">
        <v>50683</v>
      </c>
      <c r="G257" s="105"/>
      <c r="H257" s="100">
        <v>0</v>
      </c>
      <c r="I257" s="105"/>
      <c r="J257" s="20">
        <v>0</v>
      </c>
    </row>
    <row r="258" spans="1:10" s="106" customFormat="1" ht="24" customHeight="1">
      <c r="A258" s="127" t="s">
        <v>158</v>
      </c>
      <c r="D258" s="112">
        <f>SUM(D248:D257)</f>
        <v>-15944</v>
      </c>
      <c r="E258" s="105"/>
      <c r="F258" s="112">
        <f>SUM(F248:F257)</f>
        <v>28440</v>
      </c>
      <c r="G258" s="105"/>
      <c r="H258" s="112">
        <f>SUM(H248:H257)</f>
        <v>-253049</v>
      </c>
      <c r="I258" s="105"/>
      <c r="J258" s="112">
        <f>SUM(J248:J257)</f>
        <v>-99923</v>
      </c>
    </row>
    <row r="259" spans="4:10" s="106" customFormat="1" ht="24" customHeight="1">
      <c r="D259" s="20"/>
      <c r="E259" s="105"/>
      <c r="F259" s="20"/>
      <c r="G259" s="105"/>
      <c r="H259" s="20"/>
      <c r="I259" s="105"/>
      <c r="J259" s="20"/>
    </row>
    <row r="260" spans="1:10" s="106" customFormat="1" ht="24" customHeight="1">
      <c r="A260" s="106" t="s">
        <v>1</v>
      </c>
      <c r="B260" s="111"/>
      <c r="C260" s="111"/>
      <c r="D260" s="121"/>
      <c r="E260" s="20"/>
      <c r="F260" s="20"/>
      <c r="G260" s="20"/>
      <c r="H260" s="121"/>
      <c r="I260" s="20"/>
      <c r="J260" s="18"/>
    </row>
    <row r="261" spans="2:10" ht="22.5" customHeight="1">
      <c r="B261" s="91"/>
      <c r="C261" s="91"/>
      <c r="D261" s="72"/>
      <c r="E261" s="30"/>
      <c r="F261" s="30"/>
      <c r="G261" s="30"/>
      <c r="H261" s="72"/>
      <c r="I261" s="30"/>
      <c r="J261" s="86" t="s">
        <v>29</v>
      </c>
    </row>
    <row r="262" spans="1:10" ht="22.5" customHeight="1">
      <c r="A262" s="59" t="s">
        <v>120</v>
      </c>
      <c r="B262" s="60"/>
      <c r="C262" s="60"/>
      <c r="D262" s="60"/>
      <c r="E262" s="60"/>
      <c r="F262" s="60"/>
      <c r="G262" s="60"/>
      <c r="H262" s="60"/>
      <c r="I262" s="60"/>
      <c r="J262" s="60"/>
    </row>
    <row r="263" spans="1:10" ht="22.5" customHeight="1">
      <c r="A263" s="59" t="s">
        <v>134</v>
      </c>
      <c r="B263" s="87"/>
      <c r="C263" s="88"/>
      <c r="D263" s="60"/>
      <c r="E263" s="60"/>
      <c r="F263" s="60"/>
      <c r="G263" s="60"/>
      <c r="H263" s="60"/>
      <c r="I263" s="60"/>
      <c r="J263" s="60"/>
    </row>
    <row r="264" spans="1:10" s="89" customFormat="1" ht="22.5" customHeight="1">
      <c r="A264" s="59" t="s">
        <v>199</v>
      </c>
      <c r="B264" s="87"/>
      <c r="C264" s="88"/>
      <c r="D264" s="60"/>
      <c r="E264" s="60"/>
      <c r="F264" s="60"/>
      <c r="G264" s="60"/>
      <c r="H264" s="60"/>
      <c r="I264" s="60"/>
      <c r="J264" s="60"/>
    </row>
    <row r="265" spans="1:10" s="89" customFormat="1" ht="22.5" customHeight="1">
      <c r="A265" s="61"/>
      <c r="B265" s="87"/>
      <c r="C265" s="88"/>
      <c r="D265" s="60"/>
      <c r="E265" s="60"/>
      <c r="F265" s="60"/>
      <c r="G265" s="60"/>
      <c r="H265" s="60"/>
      <c r="I265" s="60"/>
      <c r="J265" s="62" t="s">
        <v>18</v>
      </c>
    </row>
    <row r="266" spans="1:10" ht="22.5" customHeight="1">
      <c r="A266" s="61"/>
      <c r="B266" s="63"/>
      <c r="C266" s="63"/>
      <c r="D266" s="153" t="s">
        <v>25</v>
      </c>
      <c r="E266" s="153"/>
      <c r="F266" s="153"/>
      <c r="G266" s="64"/>
      <c r="H266" s="153" t="s">
        <v>26</v>
      </c>
      <c r="I266" s="153"/>
      <c r="J266" s="153"/>
    </row>
    <row r="267" spans="1:10" ht="22.5" customHeight="1">
      <c r="A267" s="61"/>
      <c r="B267" s="90"/>
      <c r="C267" s="90"/>
      <c r="D267" s="67">
        <v>2009</v>
      </c>
      <c r="E267" s="67"/>
      <c r="F267" s="67">
        <v>2008</v>
      </c>
      <c r="G267" s="67"/>
      <c r="H267" s="67">
        <v>2009</v>
      </c>
      <c r="I267" s="67"/>
      <c r="J267" s="67">
        <v>2008</v>
      </c>
    </row>
    <row r="268" spans="1:10" s="106" customFormat="1" ht="24" customHeight="1">
      <c r="A268" s="107" t="s">
        <v>113</v>
      </c>
      <c r="D268" s="105"/>
      <c r="E268" s="105"/>
      <c r="F268" s="105"/>
      <c r="G268" s="105"/>
      <c r="H268" s="105"/>
      <c r="I268" s="105"/>
      <c r="J268" s="105"/>
    </row>
    <row r="269" spans="1:10" s="106" customFormat="1" ht="24" customHeight="1">
      <c r="A269" s="106" t="s">
        <v>203</v>
      </c>
      <c r="D269" s="105"/>
      <c r="E269" s="105"/>
      <c r="F269" s="105"/>
      <c r="G269" s="105"/>
      <c r="H269" s="105"/>
      <c r="I269" s="105"/>
      <c r="J269" s="105"/>
    </row>
    <row r="270" spans="1:10" s="106" customFormat="1" ht="24" customHeight="1">
      <c r="A270" s="106" t="s">
        <v>204</v>
      </c>
      <c r="D270" s="105">
        <v>-536423</v>
      </c>
      <c r="E270" s="105"/>
      <c r="F270" s="105">
        <v>306934</v>
      </c>
      <c r="G270" s="105"/>
      <c r="H270" s="105">
        <v>-536423</v>
      </c>
      <c r="I270" s="105"/>
      <c r="J270" s="105">
        <v>306934</v>
      </c>
    </row>
    <row r="271" spans="1:10" s="106" customFormat="1" ht="24" customHeight="1">
      <c r="A271" s="106" t="s">
        <v>124</v>
      </c>
      <c r="D271" s="105">
        <v>-57962</v>
      </c>
      <c r="E271" s="105"/>
      <c r="F271" s="105">
        <v>-82465</v>
      </c>
      <c r="G271" s="105"/>
      <c r="H271" s="105">
        <v>-57962</v>
      </c>
      <c r="I271" s="105"/>
      <c r="J271" s="105">
        <v>-82465</v>
      </c>
    </row>
    <row r="272" spans="1:10" s="106" customFormat="1" ht="24" customHeight="1">
      <c r="A272" s="106" t="s">
        <v>205</v>
      </c>
      <c r="D272" s="105">
        <v>0</v>
      </c>
      <c r="E272" s="105"/>
      <c r="F272" s="105">
        <v>-62500</v>
      </c>
      <c r="G272" s="105"/>
      <c r="H272" s="105">
        <v>0</v>
      </c>
      <c r="I272" s="105"/>
      <c r="J272" s="105">
        <v>-62500</v>
      </c>
    </row>
    <row r="273" spans="1:10" s="106" customFormat="1" ht="24" customHeight="1">
      <c r="A273" s="106" t="s">
        <v>137</v>
      </c>
      <c r="D273" s="105">
        <v>-100000</v>
      </c>
      <c r="E273" s="105"/>
      <c r="F273" s="105">
        <v>-105254</v>
      </c>
      <c r="G273" s="105"/>
      <c r="H273" s="105">
        <v>-100000</v>
      </c>
      <c r="I273" s="105"/>
      <c r="J273" s="105">
        <v>-100000</v>
      </c>
    </row>
    <row r="274" spans="1:10" s="106" customFormat="1" ht="24" customHeight="1">
      <c r="A274" s="106" t="s">
        <v>229</v>
      </c>
      <c r="D274" s="105">
        <v>0</v>
      </c>
      <c r="E274" s="105"/>
      <c r="F274" s="105">
        <v>0</v>
      </c>
      <c r="G274" s="105"/>
      <c r="H274" s="105">
        <v>-16000</v>
      </c>
      <c r="I274" s="105"/>
      <c r="J274" s="105">
        <v>-100000</v>
      </c>
    </row>
    <row r="275" spans="1:10" s="106" customFormat="1" ht="24" customHeight="1">
      <c r="A275" s="127" t="s">
        <v>191</v>
      </c>
      <c r="D275" s="112">
        <f>SUM(D270:D274)</f>
        <v>-694385</v>
      </c>
      <c r="E275" s="105"/>
      <c r="F275" s="112">
        <f>SUM(F270:F274)</f>
        <v>56715</v>
      </c>
      <c r="G275" s="105"/>
      <c r="H275" s="112">
        <f>SUM(H269:H274)</f>
        <v>-710385</v>
      </c>
      <c r="I275" s="105"/>
      <c r="J275" s="112">
        <f>SUM(J269:J274)</f>
        <v>-38031</v>
      </c>
    </row>
    <row r="276" spans="1:10" s="106" customFormat="1" ht="24" customHeight="1">
      <c r="A276" s="127" t="s">
        <v>206</v>
      </c>
      <c r="D276" s="105">
        <f>SUM(D246,D258,D275)</f>
        <v>-134147</v>
      </c>
      <c r="E276" s="105"/>
      <c r="F276" s="105">
        <f>SUM(F246,F258,F275)</f>
        <v>-157172</v>
      </c>
      <c r="G276" s="105"/>
      <c r="H276" s="105">
        <f>SUM(H246,H258,H275)</f>
        <v>-154748</v>
      </c>
      <c r="I276" s="105"/>
      <c r="J276" s="105">
        <f>SUM(J246,J258,J275)</f>
        <v>-144113</v>
      </c>
    </row>
    <row r="277" spans="1:10" s="106" customFormat="1" ht="24" customHeight="1">
      <c r="A277" s="106" t="s">
        <v>16</v>
      </c>
      <c r="D277" s="105">
        <v>973960</v>
      </c>
      <c r="E277" s="105"/>
      <c r="F277" s="105">
        <v>1070319</v>
      </c>
      <c r="G277" s="105"/>
      <c r="H277" s="105">
        <v>912953</v>
      </c>
      <c r="I277" s="105"/>
      <c r="J277" s="105">
        <v>969861</v>
      </c>
    </row>
    <row r="278" spans="1:10" s="106" customFormat="1" ht="24" customHeight="1" thickBot="1">
      <c r="A278" s="127" t="s">
        <v>17</v>
      </c>
      <c r="D278" s="92">
        <f>SUM(D276:D277)</f>
        <v>839813</v>
      </c>
      <c r="E278" s="105"/>
      <c r="F278" s="92">
        <f>SUM(F276:F277)</f>
        <v>913147</v>
      </c>
      <c r="G278" s="105"/>
      <c r="H278" s="92">
        <f>SUM(H276:H277)</f>
        <v>758205</v>
      </c>
      <c r="I278" s="105"/>
      <c r="J278" s="92">
        <f>SUM(J276:J277)</f>
        <v>825748</v>
      </c>
    </row>
    <row r="279" spans="4:10" s="106" customFormat="1" ht="24" customHeight="1" thickTop="1">
      <c r="D279" s="20">
        <f>D278-D10</f>
        <v>0</v>
      </c>
      <c r="E279" s="105"/>
      <c r="F279" s="20"/>
      <c r="G279" s="105"/>
      <c r="H279" s="20">
        <f>H278-H10</f>
        <v>0</v>
      </c>
      <c r="I279" s="105"/>
      <c r="J279" s="20"/>
    </row>
    <row r="280" spans="1:10" s="106" customFormat="1" ht="24" customHeight="1">
      <c r="A280" s="127" t="s">
        <v>125</v>
      </c>
      <c r="B280" s="106" t="s">
        <v>207</v>
      </c>
      <c r="D280" s="20"/>
      <c r="E280" s="105"/>
      <c r="F280" s="20"/>
      <c r="G280" s="105"/>
      <c r="H280" s="20"/>
      <c r="I280" s="105"/>
      <c r="J280" s="20"/>
    </row>
    <row r="281" spans="1:10" s="106" customFormat="1" ht="24" customHeight="1">
      <c r="A281" s="106" t="s">
        <v>126</v>
      </c>
      <c r="D281" s="20"/>
      <c r="E281" s="105"/>
      <c r="F281" s="20"/>
      <c r="G281" s="105"/>
      <c r="H281" s="20"/>
      <c r="I281" s="105"/>
      <c r="J281" s="20"/>
    </row>
    <row r="282" spans="1:10" s="106" customFormat="1" ht="24" customHeight="1">
      <c r="A282" s="106" t="s">
        <v>127</v>
      </c>
      <c r="D282" s="20"/>
      <c r="E282" s="105"/>
      <c r="F282" s="20"/>
      <c r="G282" s="105"/>
      <c r="H282" s="20"/>
      <c r="I282" s="105"/>
      <c r="J282" s="20"/>
    </row>
    <row r="283" spans="1:10" s="106" customFormat="1" ht="24" customHeight="1">
      <c r="A283" s="106" t="s">
        <v>128</v>
      </c>
      <c r="D283" s="20">
        <v>0</v>
      </c>
      <c r="E283" s="105"/>
      <c r="F283" s="20">
        <v>17668</v>
      </c>
      <c r="G283" s="105"/>
      <c r="H283" s="20">
        <v>0</v>
      </c>
      <c r="I283" s="105"/>
      <c r="J283" s="20">
        <v>17668</v>
      </c>
    </row>
    <row r="284" spans="4:10" s="106" customFormat="1" ht="24" customHeight="1">
      <c r="D284" s="105"/>
      <c r="E284" s="105"/>
      <c r="F284" s="105"/>
      <c r="G284" s="105"/>
      <c r="H284" s="105"/>
      <c r="I284" s="105"/>
      <c r="J284" s="105"/>
    </row>
    <row r="285" spans="1:10" s="106" customFormat="1" ht="24" customHeight="1">
      <c r="A285" s="106" t="s">
        <v>1</v>
      </c>
      <c r="D285" s="100"/>
      <c r="E285" s="100"/>
      <c r="F285" s="105"/>
      <c r="G285" s="100"/>
      <c r="H285" s="100"/>
      <c r="I285" s="100"/>
      <c r="J285" s="100"/>
    </row>
  </sheetData>
  <mergeCells count="16">
    <mergeCell ref="D156:F156"/>
    <mergeCell ref="H156:J156"/>
    <mergeCell ref="D4:F4"/>
    <mergeCell ref="H4:J4"/>
    <mergeCell ref="D43:F43"/>
    <mergeCell ref="H43:J43"/>
    <mergeCell ref="D266:F266"/>
    <mergeCell ref="H266:J266"/>
    <mergeCell ref="D80:F80"/>
    <mergeCell ref="H80:J80"/>
    <mergeCell ref="D121:F121"/>
    <mergeCell ref="H121:J121"/>
    <mergeCell ref="D229:F229"/>
    <mergeCell ref="H229:J229"/>
    <mergeCell ref="D192:F192"/>
    <mergeCell ref="H192:J192"/>
  </mergeCells>
  <printOptions horizontalCentered="1"/>
  <pageMargins left="0.984251968503937" right="0.31496062992125984" top="0.7874015748031497" bottom="0.3937007874015748" header="0.1968503937007874" footer="0.1968503937007874"/>
  <pageSetup fitToHeight="6" horizontalDpi="600" verticalDpi="600" orientation="portrait" paperSize="9" scale="70" r:id="rId2"/>
  <rowBreaks count="8" manualBreakCount="8">
    <brk id="39" max="255" man="1"/>
    <brk id="76" max="255" man="1"/>
    <brk id="115" max="255" man="1"/>
    <brk id="150" max="255" man="1"/>
    <brk id="186" max="255" man="1"/>
    <brk id="223" max="255" man="1"/>
    <brk id="260" max="255" man="1"/>
    <brk id="291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9"/>
  <sheetViews>
    <sheetView showGridLines="0" zoomScale="75" zoomScaleNormal="75" workbookViewId="0" topLeftCell="A1">
      <selection activeCell="H5" sqref="H5"/>
    </sheetView>
  </sheetViews>
  <sheetFormatPr defaultColWidth="9.00390625" defaultRowHeight="21.75" customHeight="1"/>
  <cols>
    <col min="1" max="1" width="49.875" style="3" customWidth="1"/>
    <col min="2" max="2" width="6.75390625" style="1" customWidth="1"/>
    <col min="3" max="3" width="1.00390625" style="2" customWidth="1"/>
    <col min="4" max="4" width="14.625" style="10" customWidth="1"/>
    <col min="5" max="5" width="1.37890625" style="22" customWidth="1"/>
    <col min="6" max="6" width="14.75390625" style="10" customWidth="1"/>
    <col min="7" max="7" width="1.37890625" style="22" customWidth="1"/>
    <col min="8" max="8" width="14.75390625" style="10" customWidth="1"/>
    <col min="9" max="9" width="1.37890625" style="22" customWidth="1"/>
    <col min="10" max="10" width="14.75390625" style="10" customWidth="1"/>
    <col min="11" max="11" width="1.37890625" style="22" customWidth="1"/>
    <col min="12" max="12" width="14.75390625" style="10" customWidth="1"/>
    <col min="13" max="13" width="1.37890625" style="22" customWidth="1"/>
    <col min="14" max="14" width="14.75390625" style="10" customWidth="1"/>
    <col min="15" max="15" width="1.37890625" style="22" customWidth="1"/>
    <col min="16" max="16" width="14.75390625" style="10" customWidth="1"/>
    <col min="17" max="17" width="1.37890625" style="22" customWidth="1"/>
    <col min="18" max="18" width="14.75390625" style="10" customWidth="1"/>
    <col min="19" max="19" width="1.37890625" style="22" customWidth="1"/>
    <col min="20" max="20" width="14.75390625" style="10" customWidth="1"/>
    <col min="21" max="21" width="1.37890625" style="22" customWidth="1"/>
    <col min="22" max="22" width="14.75390625" style="10" customWidth="1"/>
    <col min="23" max="23" width="1.37890625" style="22" customWidth="1"/>
    <col min="24" max="24" width="14.75390625" style="10" customWidth="1"/>
    <col min="25" max="25" width="9.875" style="3" bestFit="1" customWidth="1"/>
    <col min="26" max="16384" width="9.125" style="3" customWidth="1"/>
  </cols>
  <sheetData>
    <row r="1" ht="21.75" customHeight="1">
      <c r="X1" s="4" t="s">
        <v>29</v>
      </c>
    </row>
    <row r="2" spans="1:24" ht="21.75" customHeight="1">
      <c r="A2" s="12" t="s">
        <v>120</v>
      </c>
      <c r="B2" s="12"/>
      <c r="C2" s="12"/>
      <c r="D2" s="12"/>
      <c r="E2" s="148"/>
      <c r="F2" s="12"/>
      <c r="G2" s="148"/>
      <c r="H2" s="12"/>
      <c r="I2" s="148"/>
      <c r="J2" s="12"/>
      <c r="K2" s="148"/>
      <c r="L2" s="12"/>
      <c r="M2" s="148"/>
      <c r="N2" s="12"/>
      <c r="O2" s="148"/>
      <c r="P2" s="12"/>
      <c r="Q2" s="148"/>
      <c r="R2" s="12"/>
      <c r="S2" s="148"/>
      <c r="T2" s="12"/>
      <c r="U2" s="148"/>
      <c r="V2" s="12"/>
      <c r="W2" s="148"/>
      <c r="X2" s="12"/>
    </row>
    <row r="3" spans="1:24" ht="21.75" customHeight="1">
      <c r="A3" s="12" t="s">
        <v>30</v>
      </c>
      <c r="B3" s="12"/>
      <c r="C3" s="12"/>
      <c r="D3" s="12"/>
      <c r="E3" s="148"/>
      <c r="F3" s="12"/>
      <c r="G3" s="148"/>
      <c r="H3" s="12"/>
      <c r="I3" s="148"/>
      <c r="J3" s="12"/>
      <c r="K3" s="148"/>
      <c r="L3" s="12"/>
      <c r="M3" s="148"/>
      <c r="N3" s="12"/>
      <c r="O3" s="148"/>
      <c r="P3" s="12"/>
      <c r="Q3" s="148"/>
      <c r="R3" s="12"/>
      <c r="S3" s="148"/>
      <c r="T3" s="12"/>
      <c r="U3" s="148"/>
      <c r="V3" s="12"/>
      <c r="W3" s="148"/>
      <c r="X3" s="12"/>
    </row>
    <row r="4" spans="1:24" s="21" customFormat="1" ht="21.75" customHeight="1">
      <c r="A4" s="12" t="s">
        <v>199</v>
      </c>
      <c r="B4" s="12"/>
      <c r="C4" s="12"/>
      <c r="D4" s="12"/>
      <c r="E4" s="148"/>
      <c r="F4" s="12"/>
      <c r="G4" s="148"/>
      <c r="H4" s="12"/>
      <c r="I4" s="148"/>
      <c r="J4" s="12"/>
      <c r="K4" s="148"/>
      <c r="L4" s="12"/>
      <c r="M4" s="148"/>
      <c r="N4" s="12"/>
      <c r="O4" s="148"/>
      <c r="P4" s="12"/>
      <c r="Q4" s="148"/>
      <c r="R4" s="12"/>
      <c r="S4" s="148"/>
      <c r="T4" s="12"/>
      <c r="U4" s="148"/>
      <c r="V4" s="12"/>
      <c r="W4" s="148"/>
      <c r="X4" s="12"/>
    </row>
    <row r="5" spans="1:24" s="21" customFormat="1" ht="21.75" customHeight="1">
      <c r="A5" s="3"/>
      <c r="B5" s="3"/>
      <c r="C5" s="3"/>
      <c r="D5" s="3"/>
      <c r="E5" s="149"/>
      <c r="F5" s="3"/>
      <c r="G5" s="149"/>
      <c r="H5" s="3"/>
      <c r="I5" s="149"/>
      <c r="J5" s="3"/>
      <c r="K5" s="149"/>
      <c r="L5" s="3"/>
      <c r="M5" s="149"/>
      <c r="N5" s="3"/>
      <c r="O5" s="149"/>
      <c r="P5" s="3"/>
      <c r="Q5" s="149"/>
      <c r="R5" s="3"/>
      <c r="S5" s="149"/>
      <c r="T5" s="3"/>
      <c r="U5" s="149"/>
      <c r="V5" s="3"/>
      <c r="W5" s="149"/>
      <c r="X5" s="4" t="s">
        <v>18</v>
      </c>
    </row>
    <row r="6" spans="4:24" ht="21.75" customHeight="1">
      <c r="D6" s="155" t="s">
        <v>25</v>
      </c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</row>
    <row r="7" spans="3:24" s="1" customFormat="1" ht="21.75" customHeight="1">
      <c r="C7" s="2"/>
      <c r="D7" s="156" t="s">
        <v>168</v>
      </c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93"/>
      <c r="T7" s="93"/>
      <c r="U7" s="6"/>
      <c r="W7" s="6"/>
      <c r="X7" s="6"/>
    </row>
    <row r="8" spans="3:24" s="1" customFormat="1" ht="21.75" customHeight="1">
      <c r="C8" s="2"/>
      <c r="E8" s="6"/>
      <c r="F8" s="6"/>
      <c r="G8" s="6"/>
      <c r="H8" s="6"/>
      <c r="I8" s="6"/>
      <c r="J8" s="6" t="s">
        <v>22</v>
      </c>
      <c r="K8" s="6"/>
      <c r="L8" s="6" t="s">
        <v>164</v>
      </c>
      <c r="M8" s="6"/>
      <c r="N8" s="6"/>
      <c r="O8" s="6"/>
      <c r="Q8" s="2"/>
      <c r="S8" s="6"/>
      <c r="T8" s="5"/>
      <c r="U8" s="6"/>
      <c r="V8" s="5" t="s">
        <v>247</v>
      </c>
      <c r="W8" s="6"/>
      <c r="X8" s="6"/>
    </row>
    <row r="9" spans="3:24" s="1" customFormat="1" ht="21.75" customHeight="1">
      <c r="C9" s="2"/>
      <c r="E9" s="6"/>
      <c r="F9" s="5"/>
      <c r="G9" s="6"/>
      <c r="I9" s="6"/>
      <c r="J9" s="5" t="s">
        <v>6</v>
      </c>
      <c r="K9" s="6"/>
      <c r="L9" s="5" t="s">
        <v>173</v>
      </c>
      <c r="M9" s="6"/>
      <c r="N9" s="5"/>
      <c r="O9" s="6"/>
      <c r="Q9" s="2"/>
      <c r="S9" s="6"/>
      <c r="T9" s="6" t="s">
        <v>10</v>
      </c>
      <c r="U9" s="6"/>
      <c r="V9" s="5" t="s">
        <v>193</v>
      </c>
      <c r="W9" s="6"/>
      <c r="X9" s="6"/>
    </row>
    <row r="10" spans="3:24" s="1" customFormat="1" ht="21.75" customHeight="1">
      <c r="C10" s="2"/>
      <c r="D10" s="1" t="s">
        <v>20</v>
      </c>
      <c r="E10" s="6"/>
      <c r="G10" s="6"/>
      <c r="H10" s="5" t="s">
        <v>12</v>
      </c>
      <c r="I10" s="6"/>
      <c r="J10" s="5" t="s">
        <v>7</v>
      </c>
      <c r="K10" s="6"/>
      <c r="L10" s="5" t="s">
        <v>172</v>
      </c>
      <c r="M10" s="6"/>
      <c r="N10" s="5"/>
      <c r="O10" s="6"/>
      <c r="P10" s="154" t="s">
        <v>2</v>
      </c>
      <c r="Q10" s="154"/>
      <c r="R10" s="154"/>
      <c r="S10" s="6"/>
      <c r="T10" s="6" t="s">
        <v>193</v>
      </c>
      <c r="U10" s="6"/>
      <c r="V10" s="6" t="s">
        <v>23</v>
      </c>
      <c r="W10" s="6"/>
      <c r="X10" s="6"/>
    </row>
    <row r="11" spans="3:24" s="1" customFormat="1" ht="21.75" customHeight="1">
      <c r="C11" s="2"/>
      <c r="D11" s="5" t="s">
        <v>132</v>
      </c>
      <c r="E11" s="6"/>
      <c r="F11" s="5" t="s">
        <v>3</v>
      </c>
      <c r="G11" s="6"/>
      <c r="H11" s="5" t="s">
        <v>6</v>
      </c>
      <c r="I11" s="6"/>
      <c r="J11" s="5" t="s">
        <v>8</v>
      </c>
      <c r="K11" s="6"/>
      <c r="L11" s="5" t="s">
        <v>165</v>
      </c>
      <c r="M11" s="6"/>
      <c r="N11" s="5"/>
      <c r="O11" s="6"/>
      <c r="P11" s="6" t="s">
        <v>136</v>
      </c>
      <c r="Q11" s="6"/>
      <c r="R11" s="6" t="s">
        <v>9</v>
      </c>
      <c r="S11" s="6"/>
      <c r="T11" s="6" t="s">
        <v>167</v>
      </c>
      <c r="U11" s="6"/>
      <c r="V11" s="6" t="s">
        <v>24</v>
      </c>
      <c r="W11" s="6"/>
      <c r="X11" s="6"/>
    </row>
    <row r="12" spans="2:24" s="1" customFormat="1" ht="21.75" customHeight="1">
      <c r="B12" s="14" t="s">
        <v>0</v>
      </c>
      <c r="C12" s="2"/>
      <c r="D12" s="7" t="s">
        <v>21</v>
      </c>
      <c r="E12" s="6"/>
      <c r="F12" s="7" t="s">
        <v>4</v>
      </c>
      <c r="G12" s="6"/>
      <c r="H12" s="7" t="s">
        <v>5</v>
      </c>
      <c r="I12" s="6"/>
      <c r="J12" s="7" t="s">
        <v>163</v>
      </c>
      <c r="K12" s="6"/>
      <c r="L12" s="7" t="s">
        <v>174</v>
      </c>
      <c r="M12" s="6"/>
      <c r="N12" s="7" t="s">
        <v>19</v>
      </c>
      <c r="O12" s="6"/>
      <c r="P12" s="7" t="s">
        <v>11</v>
      </c>
      <c r="Q12" s="6"/>
      <c r="R12" s="7" t="s">
        <v>122</v>
      </c>
      <c r="S12" s="6"/>
      <c r="T12" s="7" t="s">
        <v>166</v>
      </c>
      <c r="U12" s="6"/>
      <c r="V12" s="7" t="s">
        <v>8</v>
      </c>
      <c r="W12" s="6"/>
      <c r="X12" s="7" t="s">
        <v>10</v>
      </c>
    </row>
    <row r="13" spans="2:24" s="1" customFormat="1" ht="21.75" customHeight="1">
      <c r="B13" s="2"/>
      <c r="C13" s="2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</row>
    <row r="14" spans="1:24" ht="21.75" customHeight="1">
      <c r="A14" s="12" t="s">
        <v>161</v>
      </c>
      <c r="D14" s="97">
        <v>1186209</v>
      </c>
      <c r="E14" s="97"/>
      <c r="F14" s="97">
        <v>2828907</v>
      </c>
      <c r="G14" s="97"/>
      <c r="H14" s="97">
        <v>445632</v>
      </c>
      <c r="I14" s="97"/>
      <c r="J14" s="18">
        <v>84050</v>
      </c>
      <c r="K14" s="97"/>
      <c r="L14" s="18">
        <v>13714</v>
      </c>
      <c r="M14" s="97"/>
      <c r="N14" s="97">
        <v>490645</v>
      </c>
      <c r="O14" s="97"/>
      <c r="P14" s="97">
        <v>103038</v>
      </c>
      <c r="Q14" s="97"/>
      <c r="R14" s="97">
        <v>-1345015</v>
      </c>
      <c r="S14" s="97"/>
      <c r="T14" s="97">
        <f>SUM(D14:R14)</f>
        <v>3807180</v>
      </c>
      <c r="U14" s="97"/>
      <c r="V14" s="97">
        <v>100594</v>
      </c>
      <c r="W14" s="97"/>
      <c r="X14" s="97">
        <f>SUM(T14:V14)</f>
        <v>3907774</v>
      </c>
    </row>
    <row r="15" spans="1:24" ht="21.75" customHeight="1">
      <c r="A15" s="12" t="s">
        <v>169</v>
      </c>
      <c r="D15" s="97"/>
      <c r="E15" s="97"/>
      <c r="F15" s="97"/>
      <c r="G15" s="97"/>
      <c r="H15" s="97"/>
      <c r="I15" s="97"/>
      <c r="J15" s="18"/>
      <c r="K15" s="97"/>
      <c r="L15" s="18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</row>
    <row r="16" spans="1:24" ht="21.75" customHeight="1">
      <c r="A16" s="3" t="s">
        <v>31</v>
      </c>
      <c r="D16" s="97"/>
      <c r="E16" s="97"/>
      <c r="F16" s="97"/>
      <c r="G16" s="97"/>
      <c r="H16" s="97"/>
      <c r="I16" s="97"/>
      <c r="J16" s="18"/>
      <c r="K16" s="97"/>
      <c r="L16" s="18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8"/>
    </row>
    <row r="17" spans="1:24" ht="21.75" customHeight="1">
      <c r="A17" s="3" t="s">
        <v>32</v>
      </c>
      <c r="B17" s="9"/>
      <c r="D17" s="18">
        <v>0</v>
      </c>
      <c r="E17" s="150"/>
      <c r="F17" s="18">
        <v>0</v>
      </c>
      <c r="G17" s="150"/>
      <c r="H17" s="18">
        <v>0</v>
      </c>
      <c r="I17" s="150"/>
      <c r="J17" s="100">
        <v>-18385</v>
      </c>
      <c r="K17" s="150"/>
      <c r="L17" s="18">
        <v>0</v>
      </c>
      <c r="M17" s="150"/>
      <c r="N17" s="18">
        <v>0</v>
      </c>
      <c r="O17" s="150"/>
      <c r="P17" s="18">
        <v>0</v>
      </c>
      <c r="Q17" s="150"/>
      <c r="R17" s="18">
        <v>0</v>
      </c>
      <c r="S17" s="150"/>
      <c r="T17" s="97">
        <f>SUM(D17:R17)</f>
        <v>-18385</v>
      </c>
      <c r="U17" s="97"/>
      <c r="V17" s="99">
        <v>-4340</v>
      </c>
      <c r="W17" s="97"/>
      <c r="X17" s="98">
        <f>SUM(T17:V17)</f>
        <v>-22725</v>
      </c>
    </row>
    <row r="18" spans="1:24" ht="21.75" customHeight="1">
      <c r="A18" s="3" t="s">
        <v>194</v>
      </c>
      <c r="B18" s="9"/>
      <c r="D18" s="18"/>
      <c r="E18" s="97"/>
      <c r="F18" s="18"/>
      <c r="G18" s="97"/>
      <c r="H18" s="18"/>
      <c r="I18" s="97"/>
      <c r="J18" s="18"/>
      <c r="K18" s="97"/>
      <c r="L18" s="18"/>
      <c r="M18" s="97"/>
      <c r="N18" s="18"/>
      <c r="O18" s="97"/>
      <c r="P18" s="18"/>
      <c r="Q18" s="97"/>
      <c r="R18" s="18"/>
      <c r="S18" s="97"/>
      <c r="T18" s="97"/>
      <c r="U18" s="97"/>
      <c r="V18" s="98"/>
      <c r="W18" s="97"/>
      <c r="X18" s="98"/>
    </row>
    <row r="19" spans="1:24" ht="21.75" customHeight="1">
      <c r="A19" s="3" t="s">
        <v>175</v>
      </c>
      <c r="B19" s="9"/>
      <c r="D19" s="19">
        <v>0</v>
      </c>
      <c r="E19" s="97"/>
      <c r="F19" s="19">
        <v>0</v>
      </c>
      <c r="G19" s="97"/>
      <c r="H19" s="19">
        <v>0</v>
      </c>
      <c r="I19" s="97"/>
      <c r="J19" s="101">
        <v>0</v>
      </c>
      <c r="K19" s="97"/>
      <c r="L19" s="101">
        <v>818</v>
      </c>
      <c r="M19" s="97"/>
      <c r="N19" s="19">
        <v>0</v>
      </c>
      <c r="O19" s="97"/>
      <c r="P19" s="19">
        <v>0</v>
      </c>
      <c r="Q19" s="97"/>
      <c r="R19" s="19">
        <v>0</v>
      </c>
      <c r="S19" s="97"/>
      <c r="T19" s="101">
        <f>SUM(D19:R19)</f>
        <v>818</v>
      </c>
      <c r="U19" s="97"/>
      <c r="V19" s="101">
        <v>-76</v>
      </c>
      <c r="W19" s="97"/>
      <c r="X19" s="101">
        <f>SUM(T19:V19)</f>
        <v>742</v>
      </c>
    </row>
    <row r="20" spans="1:24" ht="21.75" customHeight="1">
      <c r="A20" s="12" t="s">
        <v>188</v>
      </c>
      <c r="D20" s="18">
        <f>SUM(D17:D19)</f>
        <v>0</v>
      </c>
      <c r="E20" s="97"/>
      <c r="F20" s="18">
        <f>SUM(F17:F19)</f>
        <v>0</v>
      </c>
      <c r="G20" s="97"/>
      <c r="H20" s="18">
        <f>SUM(H17:H19)</f>
        <v>0</v>
      </c>
      <c r="I20" s="97"/>
      <c r="J20" s="18">
        <f>SUM(J17:J19)</f>
        <v>-18385</v>
      </c>
      <c r="K20" s="97"/>
      <c r="L20" s="18">
        <f>SUM(L17:L19)</f>
        <v>818</v>
      </c>
      <c r="M20" s="97"/>
      <c r="N20" s="18">
        <f>SUM(N17:N19)</f>
        <v>0</v>
      </c>
      <c r="O20" s="97"/>
      <c r="P20" s="18">
        <f>SUM(P17:P19)</f>
        <v>0</v>
      </c>
      <c r="Q20" s="97"/>
      <c r="R20" s="18">
        <f>SUM(R17:R19)</f>
        <v>0</v>
      </c>
      <c r="S20" s="97"/>
      <c r="T20" s="18">
        <f>SUM(T17:T19)</f>
        <v>-17567</v>
      </c>
      <c r="U20" s="97"/>
      <c r="V20" s="18">
        <f>SUM(V17:V19)</f>
        <v>-4416</v>
      </c>
      <c r="W20" s="97"/>
      <c r="X20" s="18">
        <f>SUM(X17:X19)</f>
        <v>-21983</v>
      </c>
    </row>
    <row r="21" spans="1:24" ht="21.75" customHeight="1">
      <c r="A21" s="3" t="s">
        <v>27</v>
      </c>
      <c r="D21" s="18">
        <v>0</v>
      </c>
      <c r="E21" s="97"/>
      <c r="F21" s="18">
        <v>0</v>
      </c>
      <c r="G21" s="97"/>
      <c r="H21" s="18">
        <v>0</v>
      </c>
      <c r="I21" s="97"/>
      <c r="J21" s="18">
        <v>0</v>
      </c>
      <c r="K21" s="97"/>
      <c r="L21" s="18">
        <v>0</v>
      </c>
      <c r="M21" s="97"/>
      <c r="N21" s="18">
        <v>0</v>
      </c>
      <c r="O21" s="97"/>
      <c r="P21" s="18">
        <v>0</v>
      </c>
      <c r="Q21" s="97"/>
      <c r="R21" s="98">
        <f>SUM(Eng!F179)</f>
        <v>52102</v>
      </c>
      <c r="S21" s="97"/>
      <c r="T21" s="97">
        <f>SUM(D21:R21)</f>
        <v>52102</v>
      </c>
      <c r="U21" s="97"/>
      <c r="V21" s="97">
        <f>SUM(Eng!F180)</f>
        <v>12939</v>
      </c>
      <c r="W21" s="97"/>
      <c r="X21" s="98">
        <f>SUM(T21:V21)</f>
        <v>65041</v>
      </c>
    </row>
    <row r="22" spans="1:25" ht="21.75" customHeight="1" thickBot="1">
      <c r="A22" s="12" t="s">
        <v>197</v>
      </c>
      <c r="D22" s="102">
        <f>+D14+D20+D21</f>
        <v>1186209</v>
      </c>
      <c r="E22" s="97"/>
      <c r="F22" s="102">
        <f>+F14+F20+F21</f>
        <v>2828907</v>
      </c>
      <c r="G22" s="97"/>
      <c r="H22" s="102">
        <f>+H14+H20+H21</f>
        <v>445632</v>
      </c>
      <c r="I22" s="97"/>
      <c r="J22" s="102">
        <f>+J14+J20+J21</f>
        <v>65665</v>
      </c>
      <c r="K22" s="97"/>
      <c r="L22" s="102">
        <f>+L14+L20+L21</f>
        <v>14532</v>
      </c>
      <c r="M22" s="97"/>
      <c r="N22" s="102">
        <f>+N14+N20+N21</f>
        <v>490645</v>
      </c>
      <c r="O22" s="97"/>
      <c r="P22" s="102">
        <f>+P14+P20+P21</f>
        <v>103038</v>
      </c>
      <c r="Q22" s="97"/>
      <c r="R22" s="102">
        <f>+R14+R20+R21</f>
        <v>-1292913</v>
      </c>
      <c r="S22" s="97"/>
      <c r="T22" s="102">
        <f>+T14+T20+T21</f>
        <v>3841715</v>
      </c>
      <c r="U22" s="97"/>
      <c r="V22" s="102">
        <f>+V14+V20+V21</f>
        <v>109117</v>
      </c>
      <c r="W22" s="97"/>
      <c r="X22" s="102">
        <f>+X14+X20+X21</f>
        <v>3950832</v>
      </c>
      <c r="Y22" s="17"/>
    </row>
    <row r="23" spans="2:24" s="1" customFormat="1" ht="21.75" customHeight="1" thickTop="1">
      <c r="B23" s="13"/>
      <c r="C23" s="14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</row>
    <row r="24" spans="1:26" ht="21.75" customHeight="1">
      <c r="A24" s="12" t="s">
        <v>140</v>
      </c>
      <c r="D24" s="97">
        <v>1186209</v>
      </c>
      <c r="E24" s="97"/>
      <c r="F24" s="97">
        <v>3319553</v>
      </c>
      <c r="G24" s="97"/>
      <c r="H24" s="97">
        <v>445632</v>
      </c>
      <c r="I24" s="97"/>
      <c r="J24" s="97">
        <v>362182</v>
      </c>
      <c r="K24" s="97"/>
      <c r="L24" s="97">
        <v>10079</v>
      </c>
      <c r="M24" s="97"/>
      <c r="N24" s="97">
        <v>0</v>
      </c>
      <c r="O24" s="97"/>
      <c r="P24" s="97">
        <v>103038</v>
      </c>
      <c r="Q24" s="97"/>
      <c r="R24" s="97">
        <v>-1166939</v>
      </c>
      <c r="S24" s="97">
        <v>-1166939</v>
      </c>
      <c r="T24" s="97">
        <f>SUM(D24:R24)</f>
        <v>4259754</v>
      </c>
      <c r="U24" s="97"/>
      <c r="V24" s="97">
        <v>181275</v>
      </c>
      <c r="W24" s="97"/>
      <c r="X24" s="98">
        <f aca="true" t="shared" si="0" ref="X24:X29">SUM(T24:V24)</f>
        <v>4441029</v>
      </c>
      <c r="Z24" s="3" t="s">
        <v>117</v>
      </c>
    </row>
    <row r="25" spans="1:24" ht="21.75" customHeight="1">
      <c r="A25" s="12" t="s">
        <v>169</v>
      </c>
      <c r="D25" s="97"/>
      <c r="E25" s="97"/>
      <c r="F25" s="97"/>
      <c r="G25" s="97"/>
      <c r="H25" s="97"/>
      <c r="I25" s="97"/>
      <c r="J25" s="18"/>
      <c r="K25" s="97"/>
      <c r="L25" s="18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</row>
    <row r="26" spans="1:24" ht="21.75" customHeight="1">
      <c r="A26" s="3" t="s">
        <v>31</v>
      </c>
      <c r="D26" s="97"/>
      <c r="E26" s="97"/>
      <c r="F26" s="97"/>
      <c r="G26" s="97"/>
      <c r="H26" s="97"/>
      <c r="I26" s="97"/>
      <c r="J26" s="18"/>
      <c r="K26" s="97"/>
      <c r="L26" s="18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</row>
    <row r="27" spans="1:24" ht="21.75" customHeight="1">
      <c r="A27" s="3" t="s">
        <v>32</v>
      </c>
      <c r="B27" s="9">
        <v>14</v>
      </c>
      <c r="D27" s="18">
        <v>0</v>
      </c>
      <c r="E27" s="150"/>
      <c r="F27" s="18">
        <v>0</v>
      </c>
      <c r="G27" s="150"/>
      <c r="H27" s="18">
        <v>0</v>
      </c>
      <c r="I27" s="150"/>
      <c r="J27" s="100">
        <v>-92455</v>
      </c>
      <c r="K27" s="150"/>
      <c r="L27" s="18">
        <v>0</v>
      </c>
      <c r="M27" s="150"/>
      <c r="N27" s="18">
        <v>0</v>
      </c>
      <c r="O27" s="150"/>
      <c r="P27" s="18">
        <v>0</v>
      </c>
      <c r="Q27" s="150"/>
      <c r="R27" s="18">
        <v>0</v>
      </c>
      <c r="S27" s="150"/>
      <c r="T27" s="97">
        <f>SUM(D27:R27)</f>
        <v>-92455</v>
      </c>
      <c r="U27" s="97"/>
      <c r="V27" s="99">
        <v>-21828</v>
      </c>
      <c r="W27" s="97"/>
      <c r="X27" s="98">
        <f t="shared" si="0"/>
        <v>-114283</v>
      </c>
    </row>
    <row r="28" spans="1:24" ht="21.75" customHeight="1">
      <c r="A28" s="3" t="s">
        <v>194</v>
      </c>
      <c r="B28" s="9"/>
      <c r="D28" s="18"/>
      <c r="E28" s="97"/>
      <c r="F28" s="18"/>
      <c r="G28" s="97"/>
      <c r="H28" s="18"/>
      <c r="I28" s="97"/>
      <c r="J28" s="18"/>
      <c r="K28" s="97"/>
      <c r="L28" s="18"/>
      <c r="M28" s="97"/>
      <c r="N28" s="18"/>
      <c r="O28" s="97"/>
      <c r="P28" s="18"/>
      <c r="Q28" s="97"/>
      <c r="R28" s="18"/>
      <c r="S28" s="97"/>
      <c r="T28" s="97"/>
      <c r="U28" s="97"/>
      <c r="V28" s="98"/>
      <c r="W28" s="97"/>
      <c r="X28" s="98"/>
    </row>
    <row r="29" spans="1:24" ht="21.75" customHeight="1">
      <c r="A29" s="3" t="s">
        <v>176</v>
      </c>
      <c r="D29" s="19">
        <v>0</v>
      </c>
      <c r="E29" s="97"/>
      <c r="F29" s="19">
        <v>0</v>
      </c>
      <c r="G29" s="97"/>
      <c r="H29" s="19">
        <v>0</v>
      </c>
      <c r="I29" s="97"/>
      <c r="J29" s="101">
        <v>0</v>
      </c>
      <c r="K29" s="97"/>
      <c r="L29" s="19">
        <v>2550</v>
      </c>
      <c r="M29" s="97"/>
      <c r="N29" s="19">
        <v>0</v>
      </c>
      <c r="O29" s="97"/>
      <c r="P29" s="19">
        <v>0</v>
      </c>
      <c r="Q29" s="97"/>
      <c r="R29" s="19">
        <v>0</v>
      </c>
      <c r="S29" s="97"/>
      <c r="T29" s="101">
        <f>SUM(D29:R29)</f>
        <v>2550</v>
      </c>
      <c r="U29" s="97"/>
      <c r="V29" s="101">
        <v>153</v>
      </c>
      <c r="W29" s="97"/>
      <c r="X29" s="101">
        <f t="shared" si="0"/>
        <v>2703</v>
      </c>
    </row>
    <row r="30" spans="1:24" ht="21.75" customHeight="1">
      <c r="A30" s="12" t="s">
        <v>188</v>
      </c>
      <c r="D30" s="18">
        <f>SUM(D27:D29)</f>
        <v>0</v>
      </c>
      <c r="E30" s="18">
        <f aca="true" t="shared" si="1" ref="E30:R30">SUM(E27:E29)</f>
        <v>0</v>
      </c>
      <c r="F30" s="18">
        <f t="shared" si="1"/>
        <v>0</v>
      </c>
      <c r="G30" s="18">
        <f t="shared" si="1"/>
        <v>0</v>
      </c>
      <c r="H30" s="18">
        <f t="shared" si="1"/>
        <v>0</v>
      </c>
      <c r="I30" s="18">
        <f t="shared" si="1"/>
        <v>0</v>
      </c>
      <c r="J30" s="18">
        <f t="shared" si="1"/>
        <v>-92455</v>
      </c>
      <c r="K30" s="18">
        <f t="shared" si="1"/>
        <v>0</v>
      </c>
      <c r="L30" s="18">
        <f t="shared" si="1"/>
        <v>2550</v>
      </c>
      <c r="M30" s="18">
        <f t="shared" si="1"/>
        <v>0</v>
      </c>
      <c r="N30" s="18">
        <f t="shared" si="1"/>
        <v>0</v>
      </c>
      <c r="O30" s="18">
        <f t="shared" si="1"/>
        <v>0</v>
      </c>
      <c r="P30" s="18">
        <f t="shared" si="1"/>
        <v>0</v>
      </c>
      <c r="Q30" s="18">
        <f t="shared" si="1"/>
        <v>0</v>
      </c>
      <c r="R30" s="18">
        <f t="shared" si="1"/>
        <v>0</v>
      </c>
      <c r="S30" s="18">
        <f aca="true" t="shared" si="2" ref="S30:X30">SUM(S27:S29)</f>
        <v>0</v>
      </c>
      <c r="T30" s="18">
        <f t="shared" si="2"/>
        <v>-89905</v>
      </c>
      <c r="U30" s="18">
        <f t="shared" si="2"/>
        <v>0</v>
      </c>
      <c r="V30" s="18">
        <f t="shared" si="2"/>
        <v>-21675</v>
      </c>
      <c r="W30" s="18">
        <f t="shared" si="2"/>
        <v>0</v>
      </c>
      <c r="X30" s="18">
        <f t="shared" si="2"/>
        <v>-111580</v>
      </c>
    </row>
    <row r="31" spans="1:24" ht="21.75" customHeight="1">
      <c r="A31" s="3" t="s">
        <v>27</v>
      </c>
      <c r="D31" s="19">
        <v>0</v>
      </c>
      <c r="E31" s="97"/>
      <c r="F31" s="19">
        <v>0</v>
      </c>
      <c r="G31" s="97"/>
      <c r="H31" s="19">
        <v>0</v>
      </c>
      <c r="I31" s="97"/>
      <c r="J31" s="19">
        <v>0</v>
      </c>
      <c r="K31" s="97"/>
      <c r="L31" s="19">
        <v>0</v>
      </c>
      <c r="M31" s="97"/>
      <c r="N31" s="19">
        <v>0</v>
      </c>
      <c r="O31" s="97"/>
      <c r="P31" s="19">
        <v>0</v>
      </c>
      <c r="Q31" s="97"/>
      <c r="R31" s="101">
        <f>SUM(Eng!D179)</f>
        <v>90460</v>
      </c>
      <c r="S31" s="97"/>
      <c r="T31" s="101">
        <f>SUM(D31:R31)</f>
        <v>90460</v>
      </c>
      <c r="U31" s="97"/>
      <c r="V31" s="101">
        <f>SUM(Eng!D180)</f>
        <v>2159</v>
      </c>
      <c r="W31" s="97"/>
      <c r="X31" s="101">
        <f>SUM(T31:V31)</f>
        <v>92619</v>
      </c>
    </row>
    <row r="32" spans="1:24" ht="21.75" customHeight="1">
      <c r="A32" s="107" t="s">
        <v>240</v>
      </c>
      <c r="D32" s="18">
        <f>SUM(D30:D31)</f>
        <v>0</v>
      </c>
      <c r="E32" s="18">
        <f aca="true" t="shared" si="3" ref="E32:X32">SUM(E30:E31)</f>
        <v>0</v>
      </c>
      <c r="F32" s="18">
        <f t="shared" si="3"/>
        <v>0</v>
      </c>
      <c r="G32" s="18">
        <f t="shared" si="3"/>
        <v>0</v>
      </c>
      <c r="H32" s="18">
        <f t="shared" si="3"/>
        <v>0</v>
      </c>
      <c r="I32" s="18">
        <f t="shared" si="3"/>
        <v>0</v>
      </c>
      <c r="J32" s="18">
        <f t="shared" si="3"/>
        <v>-92455</v>
      </c>
      <c r="K32" s="18">
        <f t="shared" si="3"/>
        <v>0</v>
      </c>
      <c r="L32" s="18">
        <f t="shared" si="3"/>
        <v>2550</v>
      </c>
      <c r="M32" s="18">
        <f t="shared" si="3"/>
        <v>0</v>
      </c>
      <c r="N32" s="18">
        <f t="shared" si="3"/>
        <v>0</v>
      </c>
      <c r="O32" s="18">
        <f t="shared" si="3"/>
        <v>0</v>
      </c>
      <c r="P32" s="18">
        <f t="shared" si="3"/>
        <v>0</v>
      </c>
      <c r="Q32" s="18">
        <f t="shared" si="3"/>
        <v>0</v>
      </c>
      <c r="R32" s="18">
        <f t="shared" si="3"/>
        <v>90460</v>
      </c>
      <c r="S32" s="18">
        <f t="shared" si="3"/>
        <v>0</v>
      </c>
      <c r="T32" s="18">
        <f t="shared" si="3"/>
        <v>555</v>
      </c>
      <c r="U32" s="18">
        <f t="shared" si="3"/>
        <v>0</v>
      </c>
      <c r="V32" s="18">
        <f t="shared" si="3"/>
        <v>-19516</v>
      </c>
      <c r="W32" s="18">
        <f t="shared" si="3"/>
        <v>0</v>
      </c>
      <c r="X32" s="18">
        <f t="shared" si="3"/>
        <v>-18961</v>
      </c>
    </row>
    <row r="33" spans="1:24" ht="21.75" customHeight="1">
      <c r="A33" s="107" t="s">
        <v>239</v>
      </c>
      <c r="B33" s="142" t="s">
        <v>237</v>
      </c>
      <c r="C33" s="143"/>
      <c r="D33" s="144">
        <v>0</v>
      </c>
      <c r="E33" s="144"/>
      <c r="F33" s="144">
        <v>0</v>
      </c>
      <c r="G33" s="144"/>
      <c r="H33" s="144">
        <v>0</v>
      </c>
      <c r="I33" s="144"/>
      <c r="J33" s="144">
        <v>0</v>
      </c>
      <c r="K33" s="144"/>
      <c r="L33" s="144">
        <v>0</v>
      </c>
      <c r="M33" s="144"/>
      <c r="N33" s="144">
        <v>0</v>
      </c>
      <c r="O33" s="144"/>
      <c r="P33" s="144">
        <v>-103038</v>
      </c>
      <c r="Q33" s="144"/>
      <c r="R33" s="144">
        <v>103038</v>
      </c>
      <c r="S33" s="144"/>
      <c r="T33" s="144">
        <f>SUM(D33:R33)</f>
        <v>0</v>
      </c>
      <c r="U33" s="144"/>
      <c r="V33" s="144">
        <v>0</v>
      </c>
      <c r="W33" s="144"/>
      <c r="X33" s="144">
        <f>SUM(T33:V33)</f>
        <v>0</v>
      </c>
    </row>
    <row r="34" spans="1:24" ht="21.75" customHeight="1">
      <c r="A34" s="107" t="s">
        <v>238</v>
      </c>
      <c r="B34" s="142" t="s">
        <v>237</v>
      </c>
      <c r="C34" s="143"/>
      <c r="D34" s="145">
        <v>0</v>
      </c>
      <c r="E34" s="144"/>
      <c r="F34" s="145">
        <v>-1222497</v>
      </c>
      <c r="G34" s="144"/>
      <c r="H34" s="145">
        <v>0</v>
      </c>
      <c r="I34" s="144"/>
      <c r="J34" s="145">
        <v>0</v>
      </c>
      <c r="K34" s="144"/>
      <c r="L34" s="145">
        <v>0</v>
      </c>
      <c r="M34" s="144"/>
      <c r="N34" s="145">
        <v>0</v>
      </c>
      <c r="O34" s="144"/>
      <c r="P34" s="145">
        <v>0</v>
      </c>
      <c r="Q34" s="144"/>
      <c r="R34" s="145">
        <v>1222497</v>
      </c>
      <c r="S34" s="144"/>
      <c r="T34" s="145">
        <f>SUM(D34:R34)</f>
        <v>0</v>
      </c>
      <c r="U34" s="144"/>
      <c r="V34" s="145">
        <v>0</v>
      </c>
      <c r="W34" s="144"/>
      <c r="X34" s="145">
        <f>SUM(T34:V34)</f>
        <v>0</v>
      </c>
    </row>
    <row r="35" spans="1:24" ht="21.75" customHeight="1" thickBot="1">
      <c r="A35" s="12" t="s">
        <v>198</v>
      </c>
      <c r="D35" s="102">
        <f>SUM(D24,D32:D34)</f>
        <v>1186209</v>
      </c>
      <c r="E35" s="97">
        <f aca="true" t="shared" si="4" ref="E35:X35">SUM(E24,E32:E34)</f>
        <v>0</v>
      </c>
      <c r="F35" s="102">
        <f t="shared" si="4"/>
        <v>2097056</v>
      </c>
      <c r="G35" s="97">
        <f t="shared" si="4"/>
        <v>0</v>
      </c>
      <c r="H35" s="102">
        <f t="shared" si="4"/>
        <v>445632</v>
      </c>
      <c r="I35" s="97">
        <f t="shared" si="4"/>
        <v>0</v>
      </c>
      <c r="J35" s="102">
        <f t="shared" si="4"/>
        <v>269727</v>
      </c>
      <c r="K35" s="97">
        <f t="shared" si="4"/>
        <v>0</v>
      </c>
      <c r="L35" s="102">
        <f t="shared" si="4"/>
        <v>12629</v>
      </c>
      <c r="M35" s="97">
        <f t="shared" si="4"/>
        <v>0</v>
      </c>
      <c r="N35" s="102">
        <f t="shared" si="4"/>
        <v>0</v>
      </c>
      <c r="O35" s="97">
        <f t="shared" si="4"/>
        <v>0</v>
      </c>
      <c r="P35" s="102">
        <f t="shared" si="4"/>
        <v>0</v>
      </c>
      <c r="Q35" s="97">
        <f t="shared" si="4"/>
        <v>0</v>
      </c>
      <c r="R35" s="102">
        <f t="shared" si="4"/>
        <v>249056</v>
      </c>
      <c r="S35" s="97">
        <f t="shared" si="4"/>
        <v>-1166939</v>
      </c>
      <c r="T35" s="102">
        <f t="shared" si="4"/>
        <v>4260309</v>
      </c>
      <c r="U35" s="97">
        <f t="shared" si="4"/>
        <v>0</v>
      </c>
      <c r="V35" s="102">
        <f t="shared" si="4"/>
        <v>161759</v>
      </c>
      <c r="W35" s="97">
        <f t="shared" si="4"/>
        <v>0</v>
      </c>
      <c r="X35" s="102">
        <f t="shared" si="4"/>
        <v>4422068</v>
      </c>
    </row>
    <row r="36" spans="4:24" ht="21.75" customHeight="1" thickTop="1">
      <c r="D36" s="99"/>
      <c r="E36" s="150"/>
      <c r="F36" s="99"/>
      <c r="G36" s="150"/>
      <c r="H36" s="99"/>
      <c r="I36" s="150"/>
      <c r="J36" s="99"/>
      <c r="K36" s="150"/>
      <c r="L36" s="99"/>
      <c r="M36" s="150"/>
      <c r="N36" s="99"/>
      <c r="O36" s="150"/>
      <c r="P36" s="99"/>
      <c r="Q36" s="150"/>
      <c r="R36" s="99"/>
      <c r="S36" s="150"/>
      <c r="T36" s="99"/>
      <c r="U36" s="150"/>
      <c r="V36" s="99"/>
      <c r="W36" s="150"/>
      <c r="X36" s="99">
        <f>X35-Eng!D107</f>
        <v>0</v>
      </c>
    </row>
    <row r="37" spans="1:24" ht="21.75" customHeight="1">
      <c r="A37" s="10" t="s">
        <v>1</v>
      </c>
      <c r="X37" s="5"/>
    </row>
    <row r="38" ht="21.75" customHeight="1">
      <c r="X38" s="5"/>
    </row>
    <row r="39" spans="6:16" ht="21.75" customHeight="1">
      <c r="F39" s="10" t="s">
        <v>117</v>
      </c>
      <c r="P39" s="10" t="s">
        <v>117</v>
      </c>
    </row>
  </sheetData>
  <mergeCells count="3">
    <mergeCell ref="P10:R10"/>
    <mergeCell ref="D6:X6"/>
    <mergeCell ref="D7:R7"/>
  </mergeCells>
  <printOptions horizontalCentered="1"/>
  <pageMargins left="0.31496062992125984" right="0.31496062992125984" top="0.984251968503937" bottom="0.1968503937007874" header="0.1968503937007874" footer="0.1968503937007874"/>
  <pageSetup fitToHeight="1" fitToWidth="1" horizontalDpi="600" verticalDpi="600" orientation="landscape" paperSize="9" scale="61" r:id="rId1"/>
  <colBreaks count="1" manualBreakCount="1">
    <brk id="24" max="65535" man="1"/>
  </colBreaks>
  <ignoredErrors>
    <ignoredError sqref="T20 X20" formula="1"/>
    <ignoredError sqref="T24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T37"/>
  <sheetViews>
    <sheetView showGridLines="0" zoomScale="75" zoomScaleNormal="75" workbookViewId="0" topLeftCell="A16">
      <selection activeCell="D27" sqref="D27"/>
    </sheetView>
  </sheetViews>
  <sheetFormatPr defaultColWidth="9.00390625" defaultRowHeight="24" customHeight="1"/>
  <cols>
    <col min="1" max="1" width="59.75390625" style="3" customWidth="1"/>
    <col min="2" max="2" width="6.75390625" style="1" customWidth="1"/>
    <col min="3" max="3" width="1.12109375" style="1" customWidth="1"/>
    <col min="4" max="4" width="14.75390625" style="10" customWidth="1"/>
    <col min="5" max="5" width="1.37890625" style="22" customWidth="1"/>
    <col min="6" max="6" width="14.75390625" style="10" customWidth="1"/>
    <col min="7" max="7" width="1.37890625" style="22" customWidth="1"/>
    <col min="8" max="8" width="14.75390625" style="10" customWidth="1"/>
    <col min="9" max="9" width="1.37890625" style="22" customWidth="1"/>
    <col min="10" max="10" width="14.75390625" style="10" customWidth="1"/>
    <col min="11" max="11" width="1.37890625" style="22" customWidth="1"/>
    <col min="12" max="12" width="14.75390625" style="10" customWidth="1"/>
    <col min="13" max="13" width="1.37890625" style="22" customWidth="1"/>
    <col min="14" max="14" width="14.75390625" style="10" customWidth="1"/>
    <col min="15" max="15" width="1.37890625" style="22" customWidth="1"/>
    <col min="16" max="16" width="14.75390625" style="10" customWidth="1"/>
    <col min="17" max="17" width="1.37890625" style="22" customWidth="1"/>
    <col min="18" max="18" width="13.75390625" style="10" customWidth="1"/>
    <col min="19" max="19" width="12.00390625" style="3" bestFit="1" customWidth="1"/>
    <col min="20" max="16384" width="9.125" style="3" customWidth="1"/>
  </cols>
  <sheetData>
    <row r="1" spans="16:18" ht="24" customHeight="1">
      <c r="P1" s="11"/>
      <c r="Q1" s="151"/>
      <c r="R1" s="4" t="s">
        <v>29</v>
      </c>
    </row>
    <row r="2" spans="1:18" ht="24" customHeight="1">
      <c r="A2" s="12" t="s">
        <v>120</v>
      </c>
      <c r="B2" s="12"/>
      <c r="C2" s="3"/>
      <c r="D2" s="3"/>
      <c r="E2" s="149"/>
      <c r="F2" s="3"/>
      <c r="G2" s="149"/>
      <c r="H2" s="3"/>
      <c r="I2" s="149"/>
      <c r="J2" s="3"/>
      <c r="K2" s="149"/>
      <c r="L2" s="3"/>
      <c r="M2" s="149"/>
      <c r="N2" s="3"/>
      <c r="O2" s="149"/>
      <c r="P2" s="4"/>
      <c r="Q2" s="152"/>
      <c r="R2" s="4"/>
    </row>
    <row r="3" spans="1:18" ht="24" customHeight="1">
      <c r="A3" s="12" t="s">
        <v>28</v>
      </c>
      <c r="B3" s="12"/>
      <c r="C3" s="3"/>
      <c r="D3" s="3"/>
      <c r="E3" s="149"/>
      <c r="F3" s="3"/>
      <c r="G3" s="149"/>
      <c r="H3" s="3"/>
      <c r="I3" s="149"/>
      <c r="J3" s="3"/>
      <c r="K3" s="149"/>
      <c r="L3" s="3"/>
      <c r="M3" s="149"/>
      <c r="N3" s="3"/>
      <c r="O3" s="149"/>
      <c r="P3" s="3"/>
      <c r="Q3" s="149"/>
      <c r="R3" s="3"/>
    </row>
    <row r="4" spans="1:18" s="21" customFormat="1" ht="24" customHeight="1">
      <c r="A4" s="12" t="s">
        <v>199</v>
      </c>
      <c r="B4" s="12"/>
      <c r="C4" s="3"/>
      <c r="D4" s="3"/>
      <c r="E4" s="149"/>
      <c r="F4" s="3"/>
      <c r="G4" s="149"/>
      <c r="H4" s="3"/>
      <c r="I4" s="149"/>
      <c r="J4" s="3"/>
      <c r="K4" s="149"/>
      <c r="L4" s="3"/>
      <c r="M4" s="149"/>
      <c r="N4" s="3"/>
      <c r="O4" s="149"/>
      <c r="P4" s="3"/>
      <c r="Q4" s="149"/>
      <c r="R4" s="3"/>
    </row>
    <row r="5" spans="1:18" s="21" customFormat="1" ht="24" customHeight="1">
      <c r="A5" s="3"/>
      <c r="B5" s="3"/>
      <c r="C5" s="3"/>
      <c r="D5" s="3"/>
      <c r="E5" s="149"/>
      <c r="F5" s="3"/>
      <c r="G5" s="149"/>
      <c r="H5" s="3"/>
      <c r="I5" s="149"/>
      <c r="J5" s="3"/>
      <c r="K5" s="149"/>
      <c r="L5" s="3"/>
      <c r="M5" s="149"/>
      <c r="N5" s="3"/>
      <c r="O5" s="149"/>
      <c r="P5" s="3"/>
      <c r="Q5" s="149"/>
      <c r="R5" s="4" t="s">
        <v>18</v>
      </c>
    </row>
    <row r="6" spans="4:18" ht="24" customHeight="1">
      <c r="D6" s="22"/>
      <c r="F6" s="22"/>
      <c r="H6" s="22"/>
      <c r="J6" s="22"/>
      <c r="L6" s="22"/>
      <c r="N6" s="22"/>
      <c r="P6" s="22"/>
      <c r="R6" s="22"/>
    </row>
    <row r="7" spans="4:18" ht="24" customHeight="1">
      <c r="D7" s="155" t="s">
        <v>26</v>
      </c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</row>
    <row r="8" spans="4:18" ht="24" customHeight="1">
      <c r="D8" s="94"/>
      <c r="E8" s="94"/>
      <c r="F8" s="94"/>
      <c r="G8" s="94"/>
      <c r="H8" s="94"/>
      <c r="I8" s="94"/>
      <c r="J8" s="6" t="s">
        <v>164</v>
      </c>
      <c r="K8" s="94"/>
      <c r="M8" s="94"/>
      <c r="N8" s="95"/>
      <c r="O8" s="94"/>
      <c r="P8" s="95"/>
      <c r="Q8" s="94"/>
      <c r="R8" s="94"/>
    </row>
    <row r="9" spans="4:18" s="1" customFormat="1" ht="24" customHeight="1">
      <c r="D9" s="1" t="s">
        <v>20</v>
      </c>
      <c r="E9" s="6"/>
      <c r="F9" s="5"/>
      <c r="G9" s="6"/>
      <c r="H9" s="5" t="s">
        <v>12</v>
      </c>
      <c r="I9" s="6"/>
      <c r="J9" s="5" t="s">
        <v>177</v>
      </c>
      <c r="K9" s="6"/>
      <c r="M9" s="6"/>
      <c r="N9" s="154" t="s">
        <v>2</v>
      </c>
      <c r="O9" s="154"/>
      <c r="P9" s="154"/>
      <c r="Q9" s="6"/>
      <c r="R9" s="6"/>
    </row>
    <row r="10" spans="4:18" s="1" customFormat="1" ht="24" customHeight="1">
      <c r="D10" s="5" t="s">
        <v>132</v>
      </c>
      <c r="E10" s="6"/>
      <c r="F10" s="5" t="s">
        <v>3</v>
      </c>
      <c r="G10" s="6"/>
      <c r="H10" s="5" t="s">
        <v>6</v>
      </c>
      <c r="I10" s="6"/>
      <c r="J10" s="5" t="s">
        <v>178</v>
      </c>
      <c r="K10" s="6"/>
      <c r="M10" s="6"/>
      <c r="N10" s="6" t="s">
        <v>136</v>
      </c>
      <c r="O10" s="6"/>
      <c r="P10" s="1" t="s">
        <v>9</v>
      </c>
      <c r="Q10" s="6"/>
      <c r="R10" s="6"/>
    </row>
    <row r="11" spans="4:18" s="1" customFormat="1" ht="24" customHeight="1">
      <c r="D11" s="7" t="s">
        <v>21</v>
      </c>
      <c r="E11" s="6"/>
      <c r="F11" s="7" t="s">
        <v>4</v>
      </c>
      <c r="G11" s="6"/>
      <c r="H11" s="7" t="s">
        <v>5</v>
      </c>
      <c r="I11" s="6"/>
      <c r="J11" s="7" t="s">
        <v>179</v>
      </c>
      <c r="K11" s="6"/>
      <c r="L11" s="103" t="s">
        <v>19</v>
      </c>
      <c r="M11" s="6"/>
      <c r="N11" s="7" t="s">
        <v>11</v>
      </c>
      <c r="O11" s="6"/>
      <c r="P11" s="7" t="s">
        <v>122</v>
      </c>
      <c r="Q11" s="6"/>
      <c r="R11" s="7" t="s">
        <v>10</v>
      </c>
    </row>
    <row r="12" spans="2:18" s="1" customFormat="1" ht="24" customHeight="1">
      <c r="B12" s="14" t="s">
        <v>0</v>
      </c>
      <c r="D12" s="6"/>
      <c r="E12" s="6"/>
      <c r="F12" s="6"/>
      <c r="G12" s="6"/>
      <c r="H12" s="6"/>
      <c r="I12" s="6"/>
      <c r="J12" s="6"/>
      <c r="K12" s="6"/>
      <c r="M12" s="6"/>
      <c r="N12" s="6"/>
      <c r="O12" s="6"/>
      <c r="P12" s="6"/>
      <c r="Q12" s="6"/>
      <c r="R12" s="6"/>
    </row>
    <row r="13" spans="1:18" ht="24" customHeight="1">
      <c r="A13" s="12" t="s">
        <v>161</v>
      </c>
      <c r="B13" s="2"/>
      <c r="C13" s="9"/>
      <c r="D13" s="16">
        <v>1186209</v>
      </c>
      <c r="E13" s="15"/>
      <c r="F13" s="16">
        <v>2828907</v>
      </c>
      <c r="G13" s="15"/>
      <c r="H13" s="16">
        <v>445632</v>
      </c>
      <c r="I13" s="15"/>
      <c r="J13" s="16">
        <v>14766</v>
      </c>
      <c r="K13" s="15"/>
      <c r="L13" s="16">
        <v>490645</v>
      </c>
      <c r="M13" s="15"/>
      <c r="N13" s="16">
        <v>103038</v>
      </c>
      <c r="O13" s="15"/>
      <c r="P13" s="16">
        <v>-1448877</v>
      </c>
      <c r="Q13" s="15"/>
      <c r="R13" s="16">
        <f>SUM(D13:Q13)</f>
        <v>3620320</v>
      </c>
    </row>
    <row r="14" spans="1:18" ht="24" customHeight="1">
      <c r="A14" s="12" t="s">
        <v>180</v>
      </c>
      <c r="C14" s="9"/>
      <c r="D14" s="16"/>
      <c r="E14" s="15"/>
      <c r="F14" s="16"/>
      <c r="G14" s="15"/>
      <c r="H14" s="16"/>
      <c r="I14" s="15"/>
      <c r="J14" s="16"/>
      <c r="K14" s="15"/>
      <c r="L14" s="16"/>
      <c r="M14" s="15"/>
      <c r="N14" s="16"/>
      <c r="O14" s="15"/>
      <c r="P14" s="16"/>
      <c r="Q14" s="15"/>
      <c r="R14" s="16"/>
    </row>
    <row r="15" spans="1:18" ht="24" customHeight="1">
      <c r="A15" s="3" t="s">
        <v>194</v>
      </c>
      <c r="D15" s="20"/>
      <c r="E15" s="15"/>
      <c r="F15" s="20"/>
      <c r="G15" s="15"/>
      <c r="H15" s="20"/>
      <c r="I15" s="15"/>
      <c r="J15" s="20"/>
      <c r="K15" s="15"/>
      <c r="L15" s="20"/>
      <c r="M15" s="15"/>
      <c r="N15" s="20"/>
      <c r="O15" s="15"/>
      <c r="P15" s="20"/>
      <c r="Q15" s="15"/>
      <c r="R15" s="16"/>
    </row>
    <row r="16" spans="1:18" ht="24" customHeight="1">
      <c r="A16" s="3" t="s">
        <v>176</v>
      </c>
      <c r="D16" s="19">
        <v>0</v>
      </c>
      <c r="E16" s="97"/>
      <c r="F16" s="19">
        <v>0</v>
      </c>
      <c r="G16" s="97"/>
      <c r="H16" s="19">
        <v>0</v>
      </c>
      <c r="I16" s="97"/>
      <c r="J16" s="101">
        <v>1141</v>
      </c>
      <c r="K16" s="97"/>
      <c r="L16" s="19">
        <v>0</v>
      </c>
      <c r="M16" s="97"/>
      <c r="N16" s="19">
        <v>0</v>
      </c>
      <c r="O16" s="97"/>
      <c r="P16" s="19">
        <v>0</v>
      </c>
      <c r="Q16" s="97"/>
      <c r="R16" s="50">
        <f>SUM(D16:Q16)</f>
        <v>1141</v>
      </c>
    </row>
    <row r="17" spans="1:18" ht="24" customHeight="1">
      <c r="A17" s="12" t="s">
        <v>189</v>
      </c>
      <c r="B17" s="9"/>
      <c r="D17" s="18">
        <f>SUM(D16)</f>
        <v>0</v>
      </c>
      <c r="E17" s="97"/>
      <c r="F17" s="18">
        <f>SUM(F16)</f>
        <v>0</v>
      </c>
      <c r="G17" s="97"/>
      <c r="H17" s="18">
        <f>SUM(H16)</f>
        <v>0</v>
      </c>
      <c r="I17" s="97"/>
      <c r="J17" s="18">
        <f>SUM(J16)</f>
        <v>1141</v>
      </c>
      <c r="K17" s="97"/>
      <c r="L17" s="18">
        <f>SUM(L16)</f>
        <v>0</v>
      </c>
      <c r="M17" s="97"/>
      <c r="N17" s="18">
        <f>SUM(N16)</f>
        <v>0</v>
      </c>
      <c r="O17" s="97"/>
      <c r="P17" s="18">
        <f>SUM(P16)</f>
        <v>0</v>
      </c>
      <c r="Q17" s="97"/>
      <c r="R17" s="18">
        <f>SUM(R16)</f>
        <v>1141</v>
      </c>
    </row>
    <row r="18" spans="1:18" ht="24" customHeight="1">
      <c r="A18" s="3" t="s">
        <v>27</v>
      </c>
      <c r="B18" s="9"/>
      <c r="C18" s="9"/>
      <c r="D18" s="18">
        <v>0</v>
      </c>
      <c r="E18" s="97"/>
      <c r="F18" s="18">
        <v>0</v>
      </c>
      <c r="G18" s="97"/>
      <c r="H18" s="18">
        <v>0</v>
      </c>
      <c r="I18" s="97"/>
      <c r="J18" s="98">
        <v>0</v>
      </c>
      <c r="K18" s="97"/>
      <c r="L18" s="18">
        <v>0</v>
      </c>
      <c r="M18" s="97"/>
      <c r="N18" s="18">
        <v>0</v>
      </c>
      <c r="O18" s="97"/>
      <c r="P18" s="18">
        <f>SUM(Eng!J179)</f>
        <v>14416</v>
      </c>
      <c r="Q18" s="97"/>
      <c r="R18" s="16">
        <f>SUM(D18:Q18)</f>
        <v>14416</v>
      </c>
    </row>
    <row r="19" spans="1:19" ht="24" customHeight="1" thickBot="1">
      <c r="A19" s="12" t="s">
        <v>197</v>
      </c>
      <c r="B19" s="9"/>
      <c r="D19" s="92">
        <f>+D13+D17+D18</f>
        <v>1186209</v>
      </c>
      <c r="E19" s="97"/>
      <c r="F19" s="92">
        <f>+F13+F17+F18</f>
        <v>2828907</v>
      </c>
      <c r="G19" s="97"/>
      <c r="H19" s="92">
        <f>+H13+H17+H18</f>
        <v>445632</v>
      </c>
      <c r="I19" s="97"/>
      <c r="J19" s="92">
        <f>+J13+J17+J18</f>
        <v>15907</v>
      </c>
      <c r="K19" s="97"/>
      <c r="L19" s="92">
        <f>+L13+L17+L18</f>
        <v>490645</v>
      </c>
      <c r="M19" s="97"/>
      <c r="N19" s="92">
        <f>+N13+N17+N18</f>
        <v>103038</v>
      </c>
      <c r="O19" s="97"/>
      <c r="P19" s="92">
        <f>+P13+P17+P18</f>
        <v>-1434461</v>
      </c>
      <c r="Q19" s="97"/>
      <c r="R19" s="92">
        <f>+R13+R17+R18</f>
        <v>3635877</v>
      </c>
      <c r="S19" s="8"/>
    </row>
    <row r="20" spans="1:18" ht="24" customHeight="1" thickTop="1">
      <c r="A20" s="12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</row>
    <row r="21" spans="1:20" ht="24" customHeight="1">
      <c r="A21" s="12" t="s">
        <v>140</v>
      </c>
      <c r="C21" s="9"/>
      <c r="D21" s="16">
        <v>1186209</v>
      </c>
      <c r="E21" s="15"/>
      <c r="F21" s="16">
        <v>3319553</v>
      </c>
      <c r="G21" s="15"/>
      <c r="H21" s="16">
        <v>445632</v>
      </c>
      <c r="I21" s="15"/>
      <c r="J21" s="16">
        <v>12102</v>
      </c>
      <c r="K21" s="15"/>
      <c r="L21" s="16">
        <v>0</v>
      </c>
      <c r="M21" s="15"/>
      <c r="N21" s="16">
        <v>103038</v>
      </c>
      <c r="O21" s="15"/>
      <c r="P21" s="16">
        <v>-1325535</v>
      </c>
      <c r="Q21" s="15"/>
      <c r="R21" s="16">
        <f>SUM(D21:Q21)</f>
        <v>3740999</v>
      </c>
      <c r="T21" s="3" t="s">
        <v>117</v>
      </c>
    </row>
    <row r="22" spans="1:18" ht="24" customHeight="1">
      <c r="A22" s="12" t="s">
        <v>180</v>
      </c>
      <c r="C22" s="9"/>
      <c r="D22" s="16"/>
      <c r="E22" s="15"/>
      <c r="F22" s="16"/>
      <c r="G22" s="15"/>
      <c r="H22" s="16"/>
      <c r="I22" s="15"/>
      <c r="J22" s="16"/>
      <c r="K22" s="15"/>
      <c r="L22" s="16"/>
      <c r="M22" s="15"/>
      <c r="N22" s="16"/>
      <c r="O22" s="15"/>
      <c r="P22" s="16"/>
      <c r="Q22" s="15"/>
      <c r="R22" s="16"/>
    </row>
    <row r="23" spans="1:18" ht="24" customHeight="1">
      <c r="A23" s="3" t="s">
        <v>194</v>
      </c>
      <c r="B23" s="13"/>
      <c r="D23" s="20"/>
      <c r="E23" s="15"/>
      <c r="F23" s="20"/>
      <c r="G23" s="15"/>
      <c r="H23" s="20"/>
      <c r="I23" s="15"/>
      <c r="J23" s="20"/>
      <c r="K23" s="15"/>
      <c r="L23" s="20"/>
      <c r="M23" s="15"/>
      <c r="N23" s="20"/>
      <c r="O23" s="15"/>
      <c r="P23" s="20"/>
      <c r="Q23" s="15"/>
      <c r="R23" s="16"/>
    </row>
    <row r="24" spans="1:18" ht="24" customHeight="1">
      <c r="A24" s="3" t="s">
        <v>176</v>
      </c>
      <c r="D24" s="19">
        <v>0</v>
      </c>
      <c r="E24" s="97"/>
      <c r="F24" s="19">
        <v>0</v>
      </c>
      <c r="G24" s="97"/>
      <c r="H24" s="19">
        <v>0</v>
      </c>
      <c r="I24" s="97"/>
      <c r="J24" s="101">
        <v>1902</v>
      </c>
      <c r="K24" s="97"/>
      <c r="L24" s="19">
        <v>0</v>
      </c>
      <c r="M24" s="97"/>
      <c r="N24" s="19">
        <v>0</v>
      </c>
      <c r="O24" s="97"/>
      <c r="P24" s="19">
        <v>0</v>
      </c>
      <c r="Q24" s="97"/>
      <c r="R24" s="50">
        <f>SUM(D24:Q24)</f>
        <v>1902</v>
      </c>
    </row>
    <row r="25" spans="1:18" ht="24" customHeight="1">
      <c r="A25" s="12" t="s">
        <v>189</v>
      </c>
      <c r="B25" s="9"/>
      <c r="D25" s="18">
        <f>SUM(D24)</f>
        <v>0</v>
      </c>
      <c r="E25" s="18">
        <f aca="true" t="shared" si="0" ref="E25:R25">SUM(E24)</f>
        <v>0</v>
      </c>
      <c r="F25" s="18">
        <f t="shared" si="0"/>
        <v>0</v>
      </c>
      <c r="G25" s="18">
        <f t="shared" si="0"/>
        <v>0</v>
      </c>
      <c r="H25" s="18">
        <f t="shared" si="0"/>
        <v>0</v>
      </c>
      <c r="I25" s="18">
        <f t="shared" si="0"/>
        <v>0</v>
      </c>
      <c r="J25" s="18">
        <f t="shared" si="0"/>
        <v>1902</v>
      </c>
      <c r="K25" s="18">
        <f t="shared" si="0"/>
        <v>0</v>
      </c>
      <c r="L25" s="18">
        <f t="shared" si="0"/>
        <v>0</v>
      </c>
      <c r="M25" s="18">
        <f t="shared" si="0"/>
        <v>0</v>
      </c>
      <c r="N25" s="18">
        <f t="shared" si="0"/>
        <v>0</v>
      </c>
      <c r="O25" s="18">
        <f t="shared" si="0"/>
        <v>0</v>
      </c>
      <c r="P25" s="18">
        <f t="shared" si="0"/>
        <v>0</v>
      </c>
      <c r="Q25" s="18">
        <f t="shared" si="0"/>
        <v>0</v>
      </c>
      <c r="R25" s="18">
        <f t="shared" si="0"/>
        <v>1902</v>
      </c>
    </row>
    <row r="26" spans="1:18" ht="24" customHeight="1">
      <c r="A26" s="3" t="s">
        <v>27</v>
      </c>
      <c r="B26" s="9"/>
      <c r="C26" s="9"/>
      <c r="D26" s="19">
        <v>0</v>
      </c>
      <c r="E26" s="97"/>
      <c r="F26" s="19">
        <v>0</v>
      </c>
      <c r="G26" s="97"/>
      <c r="H26" s="19">
        <v>0</v>
      </c>
      <c r="I26" s="97"/>
      <c r="J26" s="19">
        <v>0</v>
      </c>
      <c r="K26" s="97"/>
      <c r="L26" s="19">
        <v>0</v>
      </c>
      <c r="M26" s="97"/>
      <c r="N26" s="19">
        <v>0</v>
      </c>
      <c r="O26" s="97"/>
      <c r="P26" s="19">
        <f>Eng!H179</f>
        <v>106965</v>
      </c>
      <c r="Q26" s="97"/>
      <c r="R26" s="50">
        <f>SUM(D26:Q26)</f>
        <v>106965</v>
      </c>
    </row>
    <row r="27" spans="1:18" ht="24" customHeight="1">
      <c r="A27" s="107" t="s">
        <v>241</v>
      </c>
      <c r="B27" s="9"/>
      <c r="C27" s="9"/>
      <c r="D27" s="18">
        <f>SUM(D25:D26)</f>
        <v>0</v>
      </c>
      <c r="E27" s="18">
        <f aca="true" t="shared" si="1" ref="E27:R27">SUM(E25:E26)</f>
        <v>0</v>
      </c>
      <c r="F27" s="18">
        <f t="shared" si="1"/>
        <v>0</v>
      </c>
      <c r="G27" s="18">
        <f t="shared" si="1"/>
        <v>0</v>
      </c>
      <c r="H27" s="18">
        <f t="shared" si="1"/>
        <v>0</v>
      </c>
      <c r="I27" s="18">
        <f t="shared" si="1"/>
        <v>0</v>
      </c>
      <c r="J27" s="18">
        <f t="shared" si="1"/>
        <v>1902</v>
      </c>
      <c r="K27" s="18">
        <f t="shared" si="1"/>
        <v>0</v>
      </c>
      <c r="L27" s="18">
        <f t="shared" si="1"/>
        <v>0</v>
      </c>
      <c r="M27" s="18">
        <f t="shared" si="1"/>
        <v>0</v>
      </c>
      <c r="N27" s="18">
        <f t="shared" si="1"/>
        <v>0</v>
      </c>
      <c r="O27" s="18">
        <f t="shared" si="1"/>
        <v>0</v>
      </c>
      <c r="P27" s="18">
        <f t="shared" si="1"/>
        <v>106965</v>
      </c>
      <c r="Q27" s="18">
        <f t="shared" si="1"/>
        <v>0</v>
      </c>
      <c r="R27" s="18">
        <f t="shared" si="1"/>
        <v>108867</v>
      </c>
    </row>
    <row r="28" spans="1:18" ht="24" customHeight="1">
      <c r="A28" s="107" t="s">
        <v>239</v>
      </c>
      <c r="B28" s="142" t="s">
        <v>237</v>
      </c>
      <c r="C28" s="146"/>
      <c r="D28" s="144">
        <v>0</v>
      </c>
      <c r="E28" s="144"/>
      <c r="F28" s="144">
        <v>0</v>
      </c>
      <c r="G28" s="144"/>
      <c r="H28" s="144">
        <v>0</v>
      </c>
      <c r="I28" s="144"/>
      <c r="J28" s="144">
        <v>0</v>
      </c>
      <c r="K28" s="144"/>
      <c r="L28" s="144">
        <v>0</v>
      </c>
      <c r="M28" s="144"/>
      <c r="N28" s="144">
        <v>-103038</v>
      </c>
      <c r="O28" s="144"/>
      <c r="P28" s="144">
        <v>103038</v>
      </c>
      <c r="Q28" s="144"/>
      <c r="R28" s="30">
        <f>SUM(D28:Q28)</f>
        <v>0</v>
      </c>
    </row>
    <row r="29" spans="1:18" ht="24" customHeight="1">
      <c r="A29" s="107" t="s">
        <v>238</v>
      </c>
      <c r="B29" s="142" t="s">
        <v>237</v>
      </c>
      <c r="C29" s="146"/>
      <c r="D29" s="145">
        <v>0</v>
      </c>
      <c r="E29" s="144"/>
      <c r="F29" s="145">
        <v>-1222497</v>
      </c>
      <c r="G29" s="144"/>
      <c r="H29" s="145">
        <v>0</v>
      </c>
      <c r="I29" s="144"/>
      <c r="J29" s="145">
        <v>0</v>
      </c>
      <c r="K29" s="144"/>
      <c r="L29" s="145">
        <v>0</v>
      </c>
      <c r="M29" s="144"/>
      <c r="N29" s="145">
        <v>0</v>
      </c>
      <c r="O29" s="144"/>
      <c r="P29" s="145">
        <v>1222497</v>
      </c>
      <c r="Q29" s="144"/>
      <c r="R29" s="141">
        <f>SUM(D29:Q29)</f>
        <v>0</v>
      </c>
    </row>
    <row r="30" spans="1:19" ht="24" customHeight="1" thickBot="1">
      <c r="A30" s="12" t="s">
        <v>198</v>
      </c>
      <c r="D30" s="92">
        <f>SUM(D21,D27:D29)</f>
        <v>1186209</v>
      </c>
      <c r="E30" s="20">
        <f aca="true" t="shared" si="2" ref="E30:R30">SUM(E21,E27:E29)</f>
        <v>0</v>
      </c>
      <c r="F30" s="92">
        <f t="shared" si="2"/>
        <v>2097056</v>
      </c>
      <c r="G30" s="20">
        <f t="shared" si="2"/>
        <v>0</v>
      </c>
      <c r="H30" s="92">
        <f t="shared" si="2"/>
        <v>445632</v>
      </c>
      <c r="I30" s="20">
        <f t="shared" si="2"/>
        <v>0</v>
      </c>
      <c r="J30" s="92">
        <f t="shared" si="2"/>
        <v>14004</v>
      </c>
      <c r="K30" s="20">
        <f t="shared" si="2"/>
        <v>0</v>
      </c>
      <c r="L30" s="92">
        <f t="shared" si="2"/>
        <v>0</v>
      </c>
      <c r="M30" s="20">
        <f t="shared" si="2"/>
        <v>0</v>
      </c>
      <c r="N30" s="92">
        <f t="shared" si="2"/>
        <v>0</v>
      </c>
      <c r="O30" s="20">
        <f t="shared" si="2"/>
        <v>0</v>
      </c>
      <c r="P30" s="92">
        <f t="shared" si="2"/>
        <v>106965</v>
      </c>
      <c r="Q30" s="20">
        <f t="shared" si="2"/>
        <v>0</v>
      </c>
      <c r="R30" s="92">
        <f t="shared" si="2"/>
        <v>3849866</v>
      </c>
      <c r="S30" s="8"/>
    </row>
    <row r="31" spans="1:18" ht="24" customHeight="1" thickTop="1">
      <c r="A31" s="12"/>
      <c r="B31" s="137"/>
      <c r="D31" s="99"/>
      <c r="E31" s="150"/>
      <c r="F31" s="99"/>
      <c r="G31" s="150"/>
      <c r="H31" s="99"/>
      <c r="I31" s="150"/>
      <c r="J31" s="99"/>
      <c r="K31" s="150"/>
      <c r="L31" s="99"/>
      <c r="M31" s="150"/>
      <c r="N31" s="99"/>
      <c r="O31" s="150"/>
      <c r="P31" s="99"/>
      <c r="Q31" s="150"/>
      <c r="R31" s="99">
        <f>R30-Eng!H107</f>
        <v>0</v>
      </c>
    </row>
    <row r="32" spans="1:18" ht="24" customHeight="1">
      <c r="A32" s="10" t="s">
        <v>1</v>
      </c>
      <c r="B32" s="137"/>
      <c r="D32" s="3"/>
      <c r="E32" s="149"/>
      <c r="F32" s="3"/>
      <c r="G32" s="149"/>
      <c r="H32" s="3"/>
      <c r="I32" s="149"/>
      <c r="J32" s="3"/>
      <c r="K32" s="149"/>
      <c r="L32" s="3"/>
      <c r="M32" s="149"/>
      <c r="N32" s="3"/>
      <c r="O32" s="149"/>
      <c r="P32" s="3"/>
      <c r="Q32" s="149"/>
      <c r="R32" s="3"/>
    </row>
    <row r="33" spans="4:18" ht="24" customHeight="1">
      <c r="D33" s="3"/>
      <c r="E33" s="149"/>
      <c r="F33" s="3"/>
      <c r="G33" s="149"/>
      <c r="H33" s="3"/>
      <c r="I33" s="149"/>
      <c r="J33" s="3"/>
      <c r="K33" s="149"/>
      <c r="L33" s="6"/>
      <c r="M33" s="149"/>
      <c r="N33" s="3"/>
      <c r="O33" s="149"/>
      <c r="P33" s="3"/>
      <c r="Q33" s="149"/>
      <c r="R33" s="3"/>
    </row>
    <row r="34" spans="4:18" ht="24" customHeight="1">
      <c r="D34" s="3"/>
      <c r="E34" s="149"/>
      <c r="F34" s="3"/>
      <c r="G34" s="149"/>
      <c r="H34" s="3"/>
      <c r="I34" s="149"/>
      <c r="J34" s="3"/>
      <c r="K34" s="149"/>
      <c r="L34" s="5"/>
      <c r="M34" s="149"/>
      <c r="N34" s="3"/>
      <c r="O34" s="149"/>
      <c r="P34" s="3"/>
      <c r="Q34" s="149"/>
      <c r="R34" s="3"/>
    </row>
    <row r="35" ht="24" customHeight="1">
      <c r="L35" s="5"/>
    </row>
    <row r="36" ht="24" customHeight="1">
      <c r="L36" s="6"/>
    </row>
    <row r="37" spans="8:12" ht="24" customHeight="1">
      <c r="H37" s="10" t="s">
        <v>117</v>
      </c>
      <c r="L37" s="6"/>
    </row>
  </sheetData>
  <mergeCells count="2">
    <mergeCell ref="D7:R7"/>
    <mergeCell ref="N9:P9"/>
  </mergeCells>
  <printOptions horizontalCentered="1"/>
  <pageMargins left="0.3937007874015748" right="0.3937007874015748" top="0.984251968503937" bottom="0.1968503937007874" header="0.1968503937007874" footer="0.1968503937007874"/>
  <pageSetup horizontalDpi="600" verticalDpi="600" orientation="landscape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 PRESARIO 660 M 340</dc:creator>
  <cp:keywords/>
  <dc:description/>
  <cp:lastModifiedBy>supinya.sansupan</cp:lastModifiedBy>
  <cp:lastPrinted>2009-08-06T13:36:56Z</cp:lastPrinted>
  <dcterms:created xsi:type="dcterms:W3CDTF">1997-11-12T04:38:50Z</dcterms:created>
  <dcterms:modified xsi:type="dcterms:W3CDTF">2009-08-06T13:38:08Z</dcterms:modified>
  <cp:category/>
  <cp:version/>
  <cp:contentType/>
  <cp:contentStatus/>
</cp:coreProperties>
</file>