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3"/>
  </bookViews>
  <sheets>
    <sheet name="Eng 3-5" sheetId="1" r:id="rId1"/>
    <sheet name="Eng 6" sheetId="2" r:id="rId2"/>
    <sheet name="Eng 7" sheetId="3" r:id="rId3"/>
    <sheet name="Eng 8" sheetId="4" r:id="rId4"/>
  </sheets>
  <definedNames>
    <definedName name="_xlnm.Print_Area" localSheetId="0">'Eng 3-5'!$A$1:$J$186</definedName>
    <definedName name="_xlnm.Print_Area" localSheetId="1">'Eng 6'!$A$1:$X$52</definedName>
    <definedName name="_xlnm.Print_Area" localSheetId="2">'Eng 7'!$A$1:$P$35</definedName>
    <definedName name="_xlnm.Print_Area" localSheetId="3">'Eng 8'!$A$1:$J$65</definedName>
  </definedNames>
  <calcPr fullCalcOnLoad="1"/>
</workbook>
</file>

<file path=xl/sharedStrings.xml><?xml version="1.0" encoding="utf-8"?>
<sst xmlns="http://schemas.openxmlformats.org/spreadsheetml/2006/main" count="385" uniqueCount="196">
  <si>
    <t xml:space="preserve">Balance Sheets </t>
  </si>
  <si>
    <t>Consolidated</t>
  </si>
  <si>
    <t>Company</t>
  </si>
  <si>
    <t>Notes</t>
  </si>
  <si>
    <t>Cash and cash equivalents</t>
  </si>
  <si>
    <t>Restricted cash</t>
  </si>
  <si>
    <t>Short-term investments</t>
  </si>
  <si>
    <t>Trade accounts receivable, net</t>
  </si>
  <si>
    <t>Inventories, net</t>
  </si>
  <si>
    <t>Other current assets</t>
  </si>
  <si>
    <t>Trade accounts payable</t>
  </si>
  <si>
    <t>Accrued expenses</t>
  </si>
  <si>
    <t>Other current liabilities</t>
  </si>
  <si>
    <t>Other non-current liabilities</t>
  </si>
  <si>
    <t>Share capital</t>
  </si>
  <si>
    <t>Deficit</t>
  </si>
  <si>
    <t>Revenues</t>
  </si>
  <si>
    <t>Revenues from telephone</t>
  </si>
  <si>
    <t xml:space="preserve">   and other services</t>
  </si>
  <si>
    <t>Revenues from product sales</t>
  </si>
  <si>
    <t>Total revenues</t>
  </si>
  <si>
    <t>Cost of sales</t>
  </si>
  <si>
    <t>Interest income</t>
  </si>
  <si>
    <t>Cash flows from operating activities</t>
  </si>
  <si>
    <t>Cash flows from investing activities</t>
  </si>
  <si>
    <t xml:space="preserve">   plant and equipment</t>
  </si>
  <si>
    <t>Cash flows from financing activities</t>
  </si>
  <si>
    <t>31 December</t>
  </si>
  <si>
    <t>Selling and administrative expenses</t>
  </si>
  <si>
    <t>Assets</t>
  </si>
  <si>
    <t>Current assets</t>
  </si>
  <si>
    <t>Non-current assets</t>
  </si>
  <si>
    <t xml:space="preserve">  - Investment property</t>
  </si>
  <si>
    <t>Total assets</t>
  </si>
  <si>
    <t>Current liabilities</t>
  </si>
  <si>
    <t>Non-current liabilities</t>
  </si>
  <si>
    <t>Total liabilities</t>
  </si>
  <si>
    <t>Total shareholders’ equity</t>
  </si>
  <si>
    <t>Investments:</t>
  </si>
  <si>
    <t xml:space="preserve">  Authorised share capital </t>
  </si>
  <si>
    <t>Minority interest in subsidiaries</t>
  </si>
  <si>
    <t>Repayments on long-term trade</t>
  </si>
  <si>
    <t>(Unaudited)</t>
  </si>
  <si>
    <t>(Audited)</t>
  </si>
  <si>
    <t>Statements of Changes in Shareholders’ Equity (Unaudited)</t>
  </si>
  <si>
    <t>Statements of Cash Flows (Unaudited)</t>
  </si>
  <si>
    <t>Costs</t>
  </si>
  <si>
    <t>Total costs</t>
  </si>
  <si>
    <t>Gross profit</t>
  </si>
  <si>
    <t xml:space="preserve">  - Other long-term investments</t>
  </si>
  <si>
    <t>Foreign currency translation adjustment</t>
  </si>
  <si>
    <t xml:space="preserve">       Preferred shares </t>
  </si>
  <si>
    <t>Foreign currency</t>
  </si>
  <si>
    <t>adjustment</t>
  </si>
  <si>
    <t>Total</t>
  </si>
  <si>
    <t>Long-term borrowings</t>
  </si>
  <si>
    <t xml:space="preserve">   Deficit</t>
  </si>
  <si>
    <t>Property, plant and equipment, net</t>
  </si>
  <si>
    <t xml:space="preserve">       Common shares </t>
  </si>
  <si>
    <t>Other revenues</t>
  </si>
  <si>
    <t>Other expenses</t>
  </si>
  <si>
    <t>Operating results</t>
  </si>
  <si>
    <t>Premium on share capital</t>
  </si>
  <si>
    <t>Discount on share capital</t>
  </si>
  <si>
    <t xml:space="preserve">       Preferred shares</t>
  </si>
  <si>
    <t xml:space="preserve">       Common shares</t>
  </si>
  <si>
    <t xml:space="preserve">  Issued and fully paid-up share capital</t>
  </si>
  <si>
    <t>Baht</t>
  </si>
  <si>
    <t xml:space="preserve">Baht </t>
  </si>
  <si>
    <t>-</t>
  </si>
  <si>
    <t>Issued and fully paid-up</t>
  </si>
  <si>
    <t>Preferred</t>
  </si>
  <si>
    <t>shares</t>
  </si>
  <si>
    <t>Common</t>
  </si>
  <si>
    <t>Premium</t>
  </si>
  <si>
    <t>on shares</t>
  </si>
  <si>
    <t>Discount</t>
  </si>
  <si>
    <t>translation</t>
  </si>
  <si>
    <t>Legal</t>
  </si>
  <si>
    <t>reserve</t>
  </si>
  <si>
    <t>Minority</t>
  </si>
  <si>
    <t>interest in</t>
  </si>
  <si>
    <t>subsidiaries</t>
  </si>
  <si>
    <t xml:space="preserve">  - Investments in subsidiaries, </t>
  </si>
  <si>
    <t>Unrealised gain</t>
  </si>
  <si>
    <t>Opening balance</t>
  </si>
  <si>
    <t>Closing balance</t>
  </si>
  <si>
    <t>Income tax deducted at source</t>
  </si>
  <si>
    <t>Claimable value added tax</t>
  </si>
  <si>
    <t>Short-term borrowings</t>
  </si>
  <si>
    <t>Unearned income</t>
  </si>
  <si>
    <t>of fair value on</t>
  </si>
  <si>
    <t>available-for-sale</t>
  </si>
  <si>
    <t>securities</t>
  </si>
  <si>
    <t>True Corporation Public Company Limited</t>
  </si>
  <si>
    <t>Retained earnings (deficit)</t>
  </si>
  <si>
    <t>Cost of providing services</t>
  </si>
  <si>
    <t>Share of results in subsidiaries,</t>
  </si>
  <si>
    <t>Statements of Income (Unaudited)</t>
  </si>
  <si>
    <t>Proceeds from disposals of property,</t>
  </si>
  <si>
    <t>Proceeds from borrowings, net of cash</t>
  </si>
  <si>
    <t xml:space="preserve">   paid for debt issuance cost</t>
  </si>
  <si>
    <t xml:space="preserve"> (loss) on changes</t>
  </si>
  <si>
    <r>
      <t>Statements of Changes in Shareholders’ Equity (Unaudited)</t>
    </r>
    <r>
      <rPr>
        <sz val="10"/>
        <rFont val="Times New Roman"/>
        <family val="1"/>
      </rPr>
      <t xml:space="preserve"> (Continued)</t>
    </r>
  </si>
  <si>
    <t xml:space="preserve">Repayments on short-term borrowings </t>
  </si>
  <si>
    <t>Non-cash transaction</t>
  </si>
  <si>
    <t xml:space="preserve">   Appropriated - legal reserve</t>
  </si>
  <si>
    <t>Net loss for the period</t>
  </si>
  <si>
    <t xml:space="preserve">   investment - time deposit</t>
  </si>
  <si>
    <t>Liabilities and shareholders’ equity</t>
  </si>
  <si>
    <t>Shareholders’ equity</t>
  </si>
  <si>
    <t>Total parent’s shareholders’ equity</t>
  </si>
  <si>
    <t>Total liabilities and shareholders’ equity</t>
  </si>
  <si>
    <t xml:space="preserve">   account payable</t>
  </si>
  <si>
    <t>Proceeds from short-term borrowings</t>
  </si>
  <si>
    <t>Current portion of long-term borrowings</t>
  </si>
  <si>
    <t>Long-term borrowings from a subsidiary</t>
  </si>
  <si>
    <t>Interest expenses</t>
  </si>
  <si>
    <t>Net profit (loss) for the period</t>
  </si>
  <si>
    <t xml:space="preserve">   equipment</t>
  </si>
  <si>
    <t>Effects of exchange rate changes</t>
  </si>
  <si>
    <t>31 March</t>
  </si>
  <si>
    <t>2007</t>
  </si>
  <si>
    <t>Deferred income tax assets</t>
  </si>
  <si>
    <t>Deferred income tax liabilities</t>
  </si>
  <si>
    <t>Long-term trade account payable</t>
  </si>
  <si>
    <t>- Basic</t>
  </si>
  <si>
    <t>- Diluted</t>
  </si>
  <si>
    <t>Closing balance as at 31 March 2007</t>
  </si>
  <si>
    <t>Opening balance as at 1 January 2007</t>
  </si>
  <si>
    <t>Net profit for the period</t>
  </si>
  <si>
    <t>(Restated)</t>
  </si>
  <si>
    <t xml:space="preserve">Proceeds from disposals for </t>
  </si>
  <si>
    <t xml:space="preserve">   available-for-sale securities</t>
  </si>
  <si>
    <t>Loans made to subsidiary</t>
  </si>
  <si>
    <t>Proceeds from loan to subsidiary</t>
  </si>
  <si>
    <t xml:space="preserve">    and joint venture</t>
  </si>
  <si>
    <t xml:space="preserve">Profit (loss) before income tax </t>
  </si>
  <si>
    <t xml:space="preserve">Withdrawal in restricted cash </t>
  </si>
  <si>
    <t xml:space="preserve">Withdrawal from short-term </t>
  </si>
  <si>
    <t xml:space="preserve">Acquisitions of property, plant and </t>
  </si>
  <si>
    <t>Acquisitions of intangible assets</t>
  </si>
  <si>
    <t>Net cash used in financing activities</t>
  </si>
  <si>
    <t xml:space="preserve">   investing activities</t>
  </si>
  <si>
    <t>Acquisitions of investment in subsidiaries</t>
  </si>
  <si>
    <t>Acquisitions of investment in other company</t>
  </si>
  <si>
    <t>Loans to related parties, net</t>
  </si>
  <si>
    <t>Profit from sales and providing services</t>
  </si>
  <si>
    <t>Profit before interest and income tax</t>
  </si>
  <si>
    <t xml:space="preserve">Net cash (used in) received from </t>
  </si>
  <si>
    <t xml:space="preserve">Acquisitions of subsidiaries </t>
  </si>
  <si>
    <t>As at 31 March 2008 and 31 December 2007</t>
  </si>
  <si>
    <t>2008</t>
  </si>
  <si>
    <t>For the three-month periods ended 31 March 2008 and 2007</t>
  </si>
  <si>
    <t>Intangible assets, net</t>
  </si>
  <si>
    <t>Other non-current assets</t>
  </si>
  <si>
    <t>Income tax payable</t>
  </si>
  <si>
    <t>Share surplus</t>
  </si>
  <si>
    <t>Opening balance as at 1 January 2008</t>
  </si>
  <si>
    <t>Closing balance as at 31 March 2008</t>
  </si>
  <si>
    <t>Share</t>
  </si>
  <si>
    <t>surplus</t>
  </si>
  <si>
    <t>Goodwill, net</t>
  </si>
  <si>
    <t>Attributable to:</t>
  </si>
  <si>
    <t>Basic and diluted earnings (loss) per share</t>
  </si>
  <si>
    <t>As previously reported</t>
  </si>
  <si>
    <t>As restated</t>
  </si>
  <si>
    <t>Liabilities under concession agreements</t>
  </si>
  <si>
    <t>Foreign exchange gain (loss)</t>
  </si>
  <si>
    <t>Addition investment in subsidiary</t>
  </si>
  <si>
    <t>Acquisitions of investment in associates</t>
  </si>
  <si>
    <t>The significant non-cash transactions are as follows:</t>
  </si>
  <si>
    <t xml:space="preserve">       joint ventures and associates</t>
  </si>
  <si>
    <t xml:space="preserve">Net increase (decrease) in cash and </t>
  </si>
  <si>
    <t xml:space="preserve">   cash equivalents</t>
  </si>
  <si>
    <t xml:space="preserve">- The acquisition of property, plant and equipment using finance leases and accounts payable for the three-month period ended </t>
  </si>
  <si>
    <t xml:space="preserve">   respectively.</t>
  </si>
  <si>
    <t>Prior year adjustments (Note 3)</t>
  </si>
  <si>
    <t>Additional investments in subsidiary by minority</t>
  </si>
  <si>
    <t>Total current assets</t>
  </si>
  <si>
    <t>Total non-current assets</t>
  </si>
  <si>
    <t>Total current liabilities</t>
  </si>
  <si>
    <t>Total non-current liabilities</t>
  </si>
  <si>
    <t xml:space="preserve">   joint ventures and associates</t>
  </si>
  <si>
    <t>Minority interest</t>
  </si>
  <si>
    <t xml:space="preserve">   for profit attributable to the shareholders</t>
  </si>
  <si>
    <t xml:space="preserve">   of the parent</t>
  </si>
  <si>
    <t>Attributable to shareholders of the parent</t>
  </si>
  <si>
    <t xml:space="preserve">Realised gain on disposal of </t>
  </si>
  <si>
    <t xml:space="preserve">   available-for-sale securities </t>
  </si>
  <si>
    <t>Income tax (expense) income</t>
  </si>
  <si>
    <t>Shareholders of the parent</t>
  </si>
  <si>
    <t xml:space="preserve">Prior year adjustments </t>
  </si>
  <si>
    <t>Repayments on long-term borrowings</t>
  </si>
  <si>
    <t xml:space="preserve">   31 March 2008 amounting to Baht 253.43 million (2007: Baht 515.87 million) and Baht 1,265.21 million (2007: nil), </t>
  </si>
  <si>
    <t>The accompanying notes on pages 9 to 32 are an integral part of these interim financial statements.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</si>
</sst>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#,##0;\(#,##0\)"/>
    <numFmt numFmtId="210" formatCode="#,##0.0;\(#,##0.0\)"/>
    <numFmt numFmtId="211" formatCode="#,##0.00;\(#,##0.00\)"/>
    <numFmt numFmtId="212" formatCode="_(* #,##0.000_);_(* \(#,##0.000\);_(* &quot;-&quot;??_);_(@_)"/>
    <numFmt numFmtId="213" formatCode="_(* #,##0.0000_);_(* \(#,##0.0000\);_(* &quot;-&quot;??_);_(@_)"/>
    <numFmt numFmtId="214" formatCode="_(* #,##0.0_);_(* \(#,##0.0\);_(* &quot;-&quot;??_);_(@_)"/>
    <numFmt numFmtId="215" formatCode="_(* #,##0_);_(* \(#,##0\);_(* &quot;-&quot;??_);_(@_)"/>
    <numFmt numFmtId="216" formatCode="#,##0.000;\(#,##0.000\)"/>
    <numFmt numFmtId="217" formatCode="#,##0.0000;\(#,##0.0000\)"/>
    <numFmt numFmtId="218" formatCode="_(* #,##0.00000_);_(* \(#,##0.00000\);_(* &quot;-&quot;??_);_(@_)"/>
    <numFmt numFmtId="219" formatCode="_(* #,##0.000000_);_(* \(#,##0.000000\);_(* &quot;-&quot;??_);_(@_)"/>
    <numFmt numFmtId="220" formatCode="_(* #,##0.0000000_);_(* \(#,##0.0000000\);_(* &quot;-&quot;??_);_(@_)"/>
    <numFmt numFmtId="221" formatCode="_(* #,##0.00000000_);_(* \(#,##0.00000000\);_(* &quot;-&quot;??_);_(@_)"/>
    <numFmt numFmtId="222" formatCode="_(* #,##0.000000000_);_(* \(#,##0.000000000\);_(* &quot;-&quot;??_);_(@_)"/>
  </numFmts>
  <fonts count="7">
    <font>
      <sz val="14"/>
      <name val="Cordia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211" fontId="2" fillId="0" borderId="0" xfId="0" applyNumberFormat="1" applyFont="1" applyAlignment="1">
      <alignment vertical="center"/>
    </xf>
    <xf numFmtId="211" fontId="2" fillId="0" borderId="0" xfId="0" applyNumberFormat="1" applyFont="1" applyAlignment="1">
      <alignment horizontal="right" vertical="center"/>
    </xf>
    <xf numFmtId="211" fontId="2" fillId="0" borderId="0" xfId="0" applyNumberFormat="1" applyFont="1" applyFill="1" applyAlignment="1">
      <alignment horizontal="right" vertical="center"/>
    </xf>
    <xf numFmtId="209" fontId="1" fillId="0" borderId="0" xfId="0" applyNumberFormat="1" applyFont="1" applyAlignment="1">
      <alignment vertical="center"/>
    </xf>
    <xf numFmtId="211" fontId="1" fillId="0" borderId="0" xfId="0" applyNumberFormat="1" applyFont="1" applyAlignment="1">
      <alignment vertical="center"/>
    </xf>
    <xf numFmtId="211" fontId="2" fillId="0" borderId="1" xfId="0" applyNumberFormat="1" applyFont="1" applyBorder="1" applyAlignment="1">
      <alignment vertical="center"/>
    </xf>
    <xf numFmtId="211" fontId="2" fillId="0" borderId="1" xfId="0" applyNumberFormat="1" applyFont="1" applyBorder="1" applyAlignment="1">
      <alignment horizontal="right" vertical="center"/>
    </xf>
    <xf numFmtId="211" fontId="2" fillId="0" borderId="1" xfId="0" applyNumberFormat="1" applyFont="1" applyFill="1" applyBorder="1" applyAlignment="1">
      <alignment horizontal="right" vertical="center"/>
    </xf>
    <xf numFmtId="211" fontId="2" fillId="0" borderId="1" xfId="0" applyNumberFormat="1" applyFont="1" applyBorder="1" applyAlignment="1">
      <alignment horizontal="center" vertical="center"/>
    </xf>
    <xf numFmtId="211" fontId="2" fillId="0" borderId="0" xfId="0" applyNumberFormat="1" applyFont="1" applyFill="1" applyBorder="1" applyAlignment="1">
      <alignment horizontal="center" vertical="center"/>
    </xf>
    <xf numFmtId="211" fontId="2" fillId="0" borderId="0" xfId="0" applyNumberFormat="1" applyFont="1" applyAlignment="1" quotePrefix="1">
      <alignment horizontal="center" vertical="center"/>
    </xf>
    <xf numFmtId="211" fontId="2" fillId="0" borderId="0" xfId="0" applyNumberFormat="1" applyFont="1" applyAlignment="1">
      <alignment horizontal="center" vertical="center"/>
    </xf>
    <xf numFmtId="211" fontId="2" fillId="0" borderId="0" xfId="0" applyNumberFormat="1" applyFont="1" applyFill="1" applyAlignment="1" quotePrefix="1">
      <alignment horizontal="center" vertical="center"/>
    </xf>
    <xf numFmtId="211" fontId="2" fillId="0" borderId="1" xfId="0" applyNumberFormat="1" applyFont="1" applyFill="1" applyBorder="1" applyAlignment="1">
      <alignment horizontal="center" vertical="center"/>
    </xf>
    <xf numFmtId="209" fontId="1" fillId="0" borderId="0" xfId="0" applyNumberFormat="1" applyFont="1" applyAlignment="1">
      <alignment horizontal="center" vertical="center"/>
    </xf>
    <xf numFmtId="211" fontId="1" fillId="0" borderId="0" xfId="0" applyNumberFormat="1" applyFont="1" applyAlignment="1">
      <alignment horizontal="right" vertical="center"/>
    </xf>
    <xf numFmtId="211" fontId="1" fillId="0" borderId="0" xfId="0" applyNumberFormat="1" applyFont="1" applyFill="1" applyAlignment="1">
      <alignment horizontal="right" vertical="center"/>
    </xf>
    <xf numFmtId="209" fontId="1" fillId="0" borderId="0" xfId="0" applyNumberFormat="1" applyFont="1" applyAlignment="1">
      <alignment horizontal="right" vertical="center"/>
    </xf>
    <xf numFmtId="209" fontId="1" fillId="0" borderId="0" xfId="0" applyNumberFormat="1" applyFont="1" applyFill="1" applyAlignment="1">
      <alignment horizontal="right" vertical="center"/>
    </xf>
    <xf numFmtId="209" fontId="1" fillId="0" borderId="2" xfId="0" applyNumberFormat="1" applyFont="1" applyFill="1" applyBorder="1" applyAlignment="1">
      <alignment horizontal="right" vertical="center"/>
    </xf>
    <xf numFmtId="215" fontId="1" fillId="0" borderId="0" xfId="15" applyNumberFormat="1" applyFont="1" applyFill="1" applyAlignment="1">
      <alignment horizontal="center" vertical="center"/>
    </xf>
    <xf numFmtId="209" fontId="1" fillId="0" borderId="3" xfId="0" applyNumberFormat="1" applyFont="1" applyBorder="1" applyAlignment="1">
      <alignment horizontal="right" vertical="center"/>
    </xf>
    <xf numFmtId="209" fontId="1" fillId="0" borderId="3" xfId="0" applyNumberFormat="1" applyFont="1" applyFill="1" applyBorder="1" applyAlignment="1">
      <alignment horizontal="right" vertical="center"/>
    </xf>
    <xf numFmtId="211" fontId="2" fillId="0" borderId="0" xfId="0" applyNumberFormat="1" applyFont="1" applyBorder="1" applyAlignment="1">
      <alignment vertical="center"/>
    </xf>
    <xf numFmtId="211" fontId="2" fillId="0" borderId="0" xfId="0" applyNumberFormat="1" applyFont="1" applyBorder="1" applyAlignment="1">
      <alignment horizontal="right" vertical="center"/>
    </xf>
    <xf numFmtId="211" fontId="2" fillId="0" borderId="0" xfId="0" applyNumberFormat="1" applyFont="1" applyFill="1" applyBorder="1" applyAlignment="1">
      <alignment horizontal="right" vertical="center"/>
    </xf>
    <xf numFmtId="209" fontId="1" fillId="0" borderId="0" xfId="0" applyNumberFormat="1" applyFont="1" applyFill="1" applyAlignment="1">
      <alignment horizontal="center" vertical="center"/>
    </xf>
    <xf numFmtId="209" fontId="1" fillId="0" borderId="0" xfId="0" applyNumberFormat="1" applyFont="1" applyBorder="1" applyAlignment="1">
      <alignment horizontal="right" vertical="center"/>
    </xf>
    <xf numFmtId="209" fontId="1" fillId="0" borderId="0" xfId="0" applyNumberFormat="1" applyFont="1" applyFill="1" applyBorder="1" applyAlignment="1">
      <alignment horizontal="right" vertical="center"/>
    </xf>
    <xf numFmtId="209" fontId="1" fillId="0" borderId="1" xfId="0" applyNumberFormat="1" applyFont="1" applyBorder="1" applyAlignment="1">
      <alignment horizontal="right" vertical="center"/>
    </xf>
    <xf numFmtId="209" fontId="1" fillId="0" borderId="1" xfId="0" applyNumberFormat="1" applyFont="1" applyFill="1" applyBorder="1" applyAlignment="1">
      <alignment horizontal="right" vertical="center"/>
    </xf>
    <xf numFmtId="211" fontId="1" fillId="0" borderId="0" xfId="0" applyNumberFormat="1" applyFont="1" applyFill="1" applyBorder="1" applyAlignment="1">
      <alignment horizontal="right" vertical="center"/>
    </xf>
    <xf numFmtId="211" fontId="1" fillId="0" borderId="0" xfId="0" applyNumberFormat="1" applyFont="1" applyFill="1" applyAlignment="1">
      <alignment vertical="center"/>
    </xf>
    <xf numFmtId="209" fontId="1" fillId="0" borderId="4" xfId="0" applyNumberFormat="1" applyFont="1" applyFill="1" applyBorder="1" applyAlignment="1">
      <alignment horizontal="right" vertical="center"/>
    </xf>
    <xf numFmtId="209" fontId="1" fillId="0" borderId="5" xfId="0" applyNumberFormat="1" applyFont="1" applyFill="1" applyBorder="1" applyAlignment="1">
      <alignment horizontal="right" vertical="center"/>
    </xf>
    <xf numFmtId="209" fontId="1" fillId="0" borderId="0" xfId="0" applyNumberFormat="1" applyFont="1" applyFill="1" applyAlignment="1">
      <alignment vertical="center"/>
    </xf>
    <xf numFmtId="215" fontId="1" fillId="0" borderId="1" xfId="15" applyNumberFormat="1" applyFont="1" applyFill="1" applyBorder="1" applyAlignment="1">
      <alignment horizontal="center" vertical="center"/>
    </xf>
    <xf numFmtId="209" fontId="1" fillId="0" borderId="1" xfId="0" applyNumberFormat="1" applyFont="1" applyFill="1" applyBorder="1" applyAlignment="1">
      <alignment horizontal="center" vertical="center"/>
    </xf>
    <xf numFmtId="211" fontId="2" fillId="0" borderId="0" xfId="0" applyNumberFormat="1" applyFont="1" applyFill="1" applyAlignment="1">
      <alignment vertical="center"/>
    </xf>
    <xf numFmtId="20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211" fontId="2" fillId="0" borderId="0" xfId="0" applyNumberFormat="1" applyFont="1" applyFill="1" applyBorder="1" applyAlignment="1">
      <alignment vertical="center"/>
    </xf>
    <xf numFmtId="211" fontId="1" fillId="0" borderId="6" xfId="0" applyNumberFormat="1" applyFont="1" applyBorder="1" applyAlignment="1">
      <alignment horizontal="right" vertical="center"/>
    </xf>
    <xf numFmtId="209" fontId="1" fillId="0" borderId="1" xfId="0" applyNumberFormat="1" applyFont="1" applyFill="1" applyBorder="1" applyAlignment="1">
      <alignment vertical="center"/>
    </xf>
    <xf numFmtId="209" fontId="1" fillId="0" borderId="0" xfId="0" applyNumberFormat="1" applyFont="1" applyFill="1" applyBorder="1" applyAlignment="1">
      <alignment horizontal="distributed" vertical="center" wrapText="1"/>
    </xf>
    <xf numFmtId="20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211" fontId="1" fillId="0" borderId="0" xfId="0" applyNumberFormat="1" applyFont="1" applyFill="1" applyBorder="1" applyAlignment="1">
      <alignment horizontal="center" vertical="center"/>
    </xf>
    <xf numFmtId="209" fontId="2" fillId="0" borderId="0" xfId="0" applyNumberFormat="1" applyFont="1" applyFill="1" applyAlignment="1">
      <alignment horizontal="center" vertical="center"/>
    </xf>
    <xf numFmtId="211" fontId="2" fillId="0" borderId="1" xfId="0" applyNumberFormat="1" applyFont="1" applyFill="1" applyBorder="1" applyAlignment="1">
      <alignment vertical="center"/>
    </xf>
    <xf numFmtId="209" fontId="2" fillId="0" borderId="1" xfId="0" applyNumberFormat="1" applyFont="1" applyFill="1" applyBorder="1" applyAlignment="1">
      <alignment horizontal="center" vertical="center"/>
    </xf>
    <xf numFmtId="211" fontId="2" fillId="0" borderId="0" xfId="0" applyNumberFormat="1" applyFont="1" applyFill="1" applyAlignment="1">
      <alignment horizontal="center" vertical="center"/>
    </xf>
    <xf numFmtId="211" fontId="1" fillId="0" borderId="0" xfId="15" applyNumberFormat="1" applyFont="1" applyFill="1" applyAlignment="1">
      <alignment horizontal="center" vertical="center"/>
    </xf>
    <xf numFmtId="211" fontId="1" fillId="0" borderId="0" xfId="0" applyNumberFormat="1" applyFont="1" applyFill="1" applyAlignment="1">
      <alignment horizontal="center" vertical="center"/>
    </xf>
    <xf numFmtId="209" fontId="2" fillId="0" borderId="0" xfId="0" applyNumberFormat="1" applyFont="1" applyFill="1" applyBorder="1" applyAlignment="1">
      <alignment horizontal="center" vertical="center"/>
    </xf>
    <xf numFmtId="211" fontId="2" fillId="0" borderId="0" xfId="0" applyNumberFormat="1" applyFont="1" applyFill="1" applyAlignment="1">
      <alignment horizontal="left" vertical="center"/>
    </xf>
    <xf numFmtId="204" fontId="1" fillId="0" borderId="0" xfId="15" applyFont="1" applyFill="1" applyAlignment="1">
      <alignment vertical="center"/>
    </xf>
    <xf numFmtId="211" fontId="1" fillId="0" borderId="1" xfId="0" applyNumberFormat="1" applyFont="1" applyFill="1" applyBorder="1" applyAlignment="1">
      <alignment vertical="center"/>
    </xf>
    <xf numFmtId="21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211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09" fontId="1" fillId="0" borderId="0" xfId="0" applyNumberFormat="1" applyFont="1" applyFill="1" applyBorder="1" applyAlignment="1">
      <alignment horizontal="center" vertical="center"/>
    </xf>
    <xf numFmtId="211" fontId="1" fillId="0" borderId="0" xfId="0" applyNumberFormat="1" applyFont="1" applyFill="1" applyAlignment="1">
      <alignment horizontal="left" vertical="center"/>
    </xf>
    <xf numFmtId="209" fontId="1" fillId="0" borderId="7" xfId="0" applyNumberFormat="1" applyFont="1" applyFill="1" applyBorder="1" applyAlignment="1">
      <alignment horizontal="right" vertical="center"/>
    </xf>
    <xf numFmtId="211" fontId="1" fillId="0" borderId="7" xfId="0" applyNumberFormat="1" applyFont="1" applyFill="1" applyBorder="1" applyAlignment="1">
      <alignment vertical="center"/>
    </xf>
    <xf numFmtId="209" fontId="1" fillId="0" borderId="1" xfId="0" applyNumberFormat="1" applyFont="1" applyBorder="1" applyAlignment="1">
      <alignment horizontal="center" vertical="center"/>
    </xf>
    <xf numFmtId="211" fontId="1" fillId="0" borderId="0" xfId="0" applyNumberFormat="1" applyFont="1" applyFill="1" applyAlignment="1" quotePrefix="1">
      <alignment vertical="center"/>
    </xf>
    <xf numFmtId="211" fontId="1" fillId="0" borderId="0" xfId="0" applyNumberFormat="1" applyFont="1" applyAlignment="1">
      <alignment vertical="center" wrapText="1"/>
    </xf>
    <xf numFmtId="209" fontId="1" fillId="0" borderId="0" xfId="15" applyNumberFormat="1" applyFont="1" applyFill="1" applyAlignment="1">
      <alignment horizontal="center" vertical="center"/>
    </xf>
    <xf numFmtId="209" fontId="1" fillId="0" borderId="1" xfId="0" applyNumberFormat="1" applyFont="1" applyBorder="1" applyAlignment="1">
      <alignment vertical="center"/>
    </xf>
    <xf numFmtId="211" fontId="2" fillId="0" borderId="0" xfId="0" applyNumberFormat="1" applyFont="1" applyBorder="1" applyAlignment="1">
      <alignment horizontal="center" vertical="center"/>
    </xf>
    <xf numFmtId="209" fontId="1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211" fontId="2" fillId="0" borderId="1" xfId="0" applyNumberFormat="1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211" fontId="2" fillId="0" borderId="2" xfId="0" applyNumberFormat="1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1" fillId="0" borderId="0" xfId="0" applyFont="1" applyFill="1" applyAlignment="1" quotePrefix="1">
      <alignment vertical="center"/>
    </xf>
    <xf numFmtId="209" fontId="1" fillId="0" borderId="0" xfId="0" applyNumberFormat="1" applyFont="1" applyFill="1" applyBorder="1" applyAlignment="1">
      <alignment vertical="center"/>
    </xf>
    <xf numFmtId="215" fontId="1" fillId="0" borderId="0" xfId="15" applyNumberFormat="1" applyFont="1" applyFill="1" applyBorder="1" applyAlignment="1">
      <alignment horizontal="center" vertical="center"/>
    </xf>
    <xf numFmtId="209" fontId="1" fillId="0" borderId="3" xfId="0" applyNumberFormat="1" applyFont="1" applyFill="1" applyBorder="1" applyAlignment="1">
      <alignment horizontal="center" vertical="center"/>
    </xf>
    <xf numFmtId="211" fontId="3" fillId="0" borderId="0" xfId="0" applyNumberFormat="1" applyFont="1" applyFill="1" applyAlignment="1">
      <alignment vertical="center"/>
    </xf>
    <xf numFmtId="211" fontId="3" fillId="0" borderId="0" xfId="0" applyNumberFormat="1" applyFont="1" applyFill="1" applyAlignment="1">
      <alignment horizontal="right" vertical="center"/>
    </xf>
    <xf numFmtId="211" fontId="4" fillId="0" borderId="0" xfId="0" applyNumberFormat="1" applyFont="1" applyFill="1" applyAlignment="1">
      <alignment vertical="center"/>
    </xf>
    <xf numFmtId="211" fontId="4" fillId="0" borderId="0" xfId="0" applyNumberFormat="1" applyFont="1" applyFill="1" applyAlignment="1">
      <alignment horizontal="right" vertical="center"/>
    </xf>
    <xf numFmtId="211" fontId="5" fillId="0" borderId="0" xfId="0" applyNumberFormat="1" applyFont="1" applyFill="1" applyAlignment="1">
      <alignment vertical="center"/>
    </xf>
    <xf numFmtId="211" fontId="4" fillId="0" borderId="1" xfId="0" applyNumberFormat="1" applyFont="1" applyFill="1" applyBorder="1" applyAlignment="1">
      <alignment vertical="center"/>
    </xf>
    <xf numFmtId="211" fontId="4" fillId="0" borderId="1" xfId="0" applyNumberFormat="1" applyFont="1" applyFill="1" applyBorder="1" applyAlignment="1">
      <alignment horizontal="right" vertical="center"/>
    </xf>
    <xf numFmtId="211" fontId="5" fillId="0" borderId="1" xfId="0" applyNumberFormat="1" applyFont="1" applyFill="1" applyBorder="1" applyAlignment="1">
      <alignment vertical="center"/>
    </xf>
    <xf numFmtId="211" fontId="5" fillId="0" borderId="1" xfId="0" applyNumberFormat="1" applyFont="1" applyFill="1" applyBorder="1" applyAlignment="1">
      <alignment horizontal="right" vertical="center"/>
    </xf>
    <xf numFmtId="209" fontId="6" fillId="0" borderId="0" xfId="0" applyNumberFormat="1" applyFont="1" applyFill="1" applyAlignment="1" quotePrefix="1">
      <alignment horizontal="right" vertical="center"/>
    </xf>
    <xf numFmtId="209" fontId="1" fillId="0" borderId="0" xfId="0" applyNumberFormat="1" applyFont="1" applyFill="1" applyAlignment="1" quotePrefix="1">
      <alignment horizontal="right" vertical="center"/>
    </xf>
    <xf numFmtId="211" fontId="2" fillId="0" borderId="1" xfId="0" applyNumberFormat="1" applyFont="1" applyFill="1" applyBorder="1" applyAlignment="1">
      <alignment horizontal="center" vertical="center"/>
    </xf>
    <xf numFmtId="211" fontId="1" fillId="0" borderId="1" xfId="0" applyNumberFormat="1" applyFont="1" applyFill="1" applyBorder="1" applyAlignment="1">
      <alignment horizontal="left" vertical="center"/>
    </xf>
    <xf numFmtId="211" fontId="2" fillId="0" borderId="0" xfId="0" applyNumberFormat="1" applyFont="1" applyFill="1" applyAlignment="1">
      <alignment horizontal="left" vertical="center"/>
    </xf>
    <xf numFmtId="211" fontId="1" fillId="0" borderId="1" xfId="0" applyNumberFormat="1" applyFont="1" applyFill="1" applyBorder="1" applyAlignment="1">
      <alignment vertical="center"/>
    </xf>
    <xf numFmtId="211" fontId="5" fillId="0" borderId="1" xfId="0" applyNumberFormat="1" applyFont="1" applyFill="1" applyBorder="1" applyAlignment="1">
      <alignment horizontal="left" vertical="center"/>
    </xf>
    <xf numFmtId="211" fontId="2" fillId="0" borderId="1" xfId="0" applyNumberFormat="1" applyFont="1" applyBorder="1" applyAlignment="1">
      <alignment horizontal="center" vertical="center"/>
    </xf>
    <xf numFmtId="211" fontId="1" fillId="0" borderId="0" xfId="0" applyNumberFormat="1" applyFont="1" applyFill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10</xdr:col>
      <xdr:colOff>180975</xdr:colOff>
      <xdr:row>65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029950"/>
          <a:ext cx="6848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- The acquisition of property, plant and equipment using finance leases amounting to Baht 175.03 million and accounts 
   payable amounting to Baht 525.09 million.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showZeros="0" workbookViewId="0" topLeftCell="A169">
      <selection activeCell="A37" sqref="A37"/>
    </sheetView>
  </sheetViews>
  <sheetFormatPr defaultColWidth="9.140625" defaultRowHeight="15.75" customHeight="1"/>
  <cols>
    <col min="1" max="1" width="41.00390625" style="33" customWidth="1"/>
    <col min="2" max="2" width="5.140625" style="27" customWidth="1"/>
    <col min="3" max="3" width="0.2890625" style="17" customWidth="1"/>
    <col min="4" max="4" width="14.140625" style="17" customWidth="1"/>
    <col min="5" max="5" width="0.42578125" style="17" customWidth="1"/>
    <col min="6" max="6" width="14.140625" style="17" customWidth="1"/>
    <col min="7" max="7" width="0.42578125" style="17" customWidth="1"/>
    <col min="8" max="8" width="14.140625" style="17" customWidth="1"/>
    <col min="9" max="9" width="0.5625" style="17" customWidth="1"/>
    <col min="10" max="10" width="14.140625" style="17" customWidth="1"/>
    <col min="11" max="11" width="15.7109375" style="36" customWidth="1"/>
    <col min="12" max="12" width="0.85546875" style="33" customWidth="1"/>
    <col min="13" max="13" width="15.7109375" style="33" customWidth="1"/>
    <col min="14" max="14" width="0.9921875" style="33" customWidth="1"/>
    <col min="15" max="15" width="15.7109375" style="33" customWidth="1"/>
    <col min="16" max="16" width="0.85546875" style="33" customWidth="1"/>
    <col min="17" max="17" width="15.7109375" style="33" customWidth="1"/>
    <col min="18" max="16384" width="9.140625" style="33" customWidth="1"/>
  </cols>
  <sheetData>
    <row r="1" spans="1:10" ht="15.75" customHeight="1">
      <c r="A1" s="39" t="s">
        <v>94</v>
      </c>
      <c r="B1" s="50"/>
      <c r="C1" s="3"/>
      <c r="D1" s="3"/>
      <c r="E1" s="3"/>
      <c r="F1" s="3"/>
      <c r="G1" s="3"/>
      <c r="H1" s="3"/>
      <c r="I1" s="3"/>
      <c r="J1" s="3"/>
    </row>
    <row r="2" spans="1:10" ht="15.75" customHeight="1">
      <c r="A2" s="39" t="s">
        <v>0</v>
      </c>
      <c r="B2" s="50"/>
      <c r="C2" s="3"/>
      <c r="D2" s="3"/>
      <c r="E2" s="3"/>
      <c r="F2" s="3"/>
      <c r="G2" s="3"/>
      <c r="H2" s="3"/>
      <c r="I2" s="3"/>
      <c r="J2" s="3"/>
    </row>
    <row r="3" spans="1:10" ht="15.75" customHeight="1">
      <c r="A3" s="51" t="s">
        <v>151</v>
      </c>
      <c r="B3" s="52"/>
      <c r="C3" s="8"/>
      <c r="D3" s="8"/>
      <c r="E3" s="8"/>
      <c r="F3" s="8"/>
      <c r="G3" s="8"/>
      <c r="H3" s="8"/>
      <c r="I3" s="8"/>
      <c r="J3" s="8"/>
    </row>
    <row r="4" spans="1:10" ht="15.75" customHeight="1">
      <c r="A4" s="39"/>
      <c r="B4" s="50"/>
      <c r="C4" s="3"/>
      <c r="D4" s="3"/>
      <c r="E4" s="3"/>
      <c r="F4" s="3"/>
      <c r="G4" s="3"/>
      <c r="H4" s="3"/>
      <c r="I4" s="3"/>
      <c r="J4" s="3"/>
    </row>
    <row r="5" spans="1:10" ht="15.75" customHeight="1">
      <c r="A5" s="39"/>
      <c r="B5" s="50"/>
      <c r="C5" s="3"/>
      <c r="D5" s="95" t="s">
        <v>1</v>
      </c>
      <c r="E5" s="95"/>
      <c r="F5" s="95"/>
      <c r="G5" s="3"/>
      <c r="H5" s="95" t="s">
        <v>2</v>
      </c>
      <c r="I5" s="95"/>
      <c r="J5" s="95"/>
    </row>
    <row r="6" spans="1:10" ht="15.75" customHeight="1">
      <c r="A6" s="39"/>
      <c r="B6" s="50"/>
      <c r="C6" s="3"/>
      <c r="D6" s="10"/>
      <c r="E6" s="10"/>
      <c r="F6" s="10" t="s">
        <v>131</v>
      </c>
      <c r="G6" s="3"/>
      <c r="H6" s="10"/>
      <c r="I6" s="10"/>
      <c r="J6" s="10"/>
    </row>
    <row r="7" spans="1:10" ht="15.75" customHeight="1">
      <c r="A7" s="39"/>
      <c r="B7" s="50"/>
      <c r="C7" s="3"/>
      <c r="D7" s="10" t="s">
        <v>42</v>
      </c>
      <c r="E7" s="10"/>
      <c r="F7" s="10" t="s">
        <v>43</v>
      </c>
      <c r="G7" s="3"/>
      <c r="H7" s="10" t="s">
        <v>42</v>
      </c>
      <c r="I7" s="10"/>
      <c r="J7" s="10" t="s">
        <v>43</v>
      </c>
    </row>
    <row r="8" spans="1:10" ht="15.75" customHeight="1">
      <c r="A8" s="39"/>
      <c r="B8" s="50"/>
      <c r="C8" s="3"/>
      <c r="D8" s="13" t="s">
        <v>121</v>
      </c>
      <c r="E8" s="53"/>
      <c r="F8" s="13" t="s">
        <v>27</v>
      </c>
      <c r="G8" s="53"/>
      <c r="H8" s="13" t="str">
        <f>D8</f>
        <v>31 March</v>
      </c>
      <c r="I8" s="53"/>
      <c r="J8" s="13" t="str">
        <f>F8</f>
        <v>31 December</v>
      </c>
    </row>
    <row r="9" spans="1:10" ht="15.75" customHeight="1">
      <c r="A9" s="39"/>
      <c r="B9" s="50"/>
      <c r="C9" s="3"/>
      <c r="D9" s="13" t="s">
        <v>152</v>
      </c>
      <c r="E9" s="53"/>
      <c r="F9" s="13" t="s">
        <v>122</v>
      </c>
      <c r="G9" s="53"/>
      <c r="H9" s="13" t="str">
        <f>D9</f>
        <v>2008</v>
      </c>
      <c r="I9" s="53"/>
      <c r="J9" s="13" t="str">
        <f>F9</f>
        <v>2007</v>
      </c>
    </row>
    <row r="10" spans="1:10" ht="15.75" customHeight="1">
      <c r="A10" s="39"/>
      <c r="B10" s="52" t="s">
        <v>3</v>
      </c>
      <c r="C10" s="3"/>
      <c r="D10" s="14" t="s">
        <v>67</v>
      </c>
      <c r="E10" s="53"/>
      <c r="F10" s="14" t="str">
        <f>D10</f>
        <v>Baht</v>
      </c>
      <c r="G10" s="53"/>
      <c r="H10" s="14" t="str">
        <f>F10</f>
        <v>Baht</v>
      </c>
      <c r="I10" s="53"/>
      <c r="J10" s="14" t="str">
        <f>H10</f>
        <v>Baht</v>
      </c>
    </row>
    <row r="11" spans="1:10" ht="15.75" customHeight="1">
      <c r="A11" s="39"/>
      <c r="B11" s="56"/>
      <c r="C11" s="3"/>
      <c r="D11" s="10"/>
      <c r="E11" s="53"/>
      <c r="F11" s="10"/>
      <c r="G11" s="53"/>
      <c r="H11" s="10"/>
      <c r="I11" s="53"/>
      <c r="J11" s="10"/>
    </row>
    <row r="12" ht="15.75" customHeight="1">
      <c r="A12" s="39" t="s">
        <v>29</v>
      </c>
    </row>
    <row r="13" ht="15.75" customHeight="1">
      <c r="A13" s="39"/>
    </row>
    <row r="14" ht="15.75" customHeight="1">
      <c r="A14" s="39" t="s">
        <v>30</v>
      </c>
    </row>
    <row r="15" ht="15.75" customHeight="1">
      <c r="A15" s="39"/>
    </row>
    <row r="16" spans="1:10" ht="15.75" customHeight="1">
      <c r="A16" s="33" t="s">
        <v>4</v>
      </c>
      <c r="D16" s="19">
        <v>5286011909</v>
      </c>
      <c r="F16" s="19">
        <v>5019382731</v>
      </c>
      <c r="H16" s="19">
        <v>209511457</v>
      </c>
      <c r="J16" s="19">
        <v>439081045</v>
      </c>
    </row>
    <row r="17" spans="1:10" ht="15.75" customHeight="1">
      <c r="A17" s="33" t="s">
        <v>5</v>
      </c>
      <c r="B17" s="27">
        <v>21</v>
      </c>
      <c r="D17" s="19">
        <v>1091030526</v>
      </c>
      <c r="F17" s="19">
        <v>1445122111</v>
      </c>
      <c r="H17" s="19">
        <v>536005474</v>
      </c>
      <c r="J17" s="19">
        <v>733414103</v>
      </c>
    </row>
    <row r="18" spans="1:10" ht="15.75" customHeight="1">
      <c r="A18" s="33" t="s">
        <v>6</v>
      </c>
      <c r="D18" s="19">
        <v>512836907</v>
      </c>
      <c r="F18" s="19">
        <v>419757811</v>
      </c>
      <c r="H18" s="71" t="s">
        <v>69</v>
      </c>
      <c r="I18" s="54"/>
      <c r="J18" s="19">
        <v>149987604</v>
      </c>
    </row>
    <row r="19" spans="1:10" ht="15.75" customHeight="1">
      <c r="A19" s="33" t="s">
        <v>7</v>
      </c>
      <c r="B19" s="27">
        <v>4</v>
      </c>
      <c r="D19" s="19">
        <v>9127570530</v>
      </c>
      <c r="F19" s="19">
        <v>12684710199</v>
      </c>
      <c r="H19" s="19">
        <v>5132764362</v>
      </c>
      <c r="J19" s="19">
        <v>5026194720</v>
      </c>
    </row>
    <row r="20" spans="1:10" ht="15.75" customHeight="1">
      <c r="A20" s="33" t="s">
        <v>146</v>
      </c>
      <c r="B20" s="27">
        <v>5</v>
      </c>
      <c r="D20" s="19">
        <v>27980284</v>
      </c>
      <c r="E20" s="55"/>
      <c r="F20" s="19">
        <v>28880319</v>
      </c>
      <c r="H20" s="19">
        <v>250000000</v>
      </c>
      <c r="J20" s="36">
        <v>386800000</v>
      </c>
    </row>
    <row r="21" spans="1:10" ht="15.75" customHeight="1">
      <c r="A21" s="33" t="s">
        <v>8</v>
      </c>
      <c r="D21" s="19">
        <v>778645809</v>
      </c>
      <c r="F21" s="19">
        <v>893066464</v>
      </c>
      <c r="H21" s="19">
        <v>112773136</v>
      </c>
      <c r="J21" s="19">
        <v>172448331</v>
      </c>
    </row>
    <row r="22" spans="1:10" ht="15.75" customHeight="1">
      <c r="A22" s="33" t="s">
        <v>87</v>
      </c>
      <c r="D22" s="19">
        <v>2614196014</v>
      </c>
      <c r="F22" s="19">
        <v>2218067036</v>
      </c>
      <c r="H22" s="19">
        <v>1299700117</v>
      </c>
      <c r="J22" s="19">
        <v>1204794097</v>
      </c>
    </row>
    <row r="23" spans="1:10" ht="15.75" customHeight="1">
      <c r="A23" s="33" t="s">
        <v>88</v>
      </c>
      <c r="D23" s="29">
        <v>476368411</v>
      </c>
      <c r="E23" s="32"/>
      <c r="F23" s="29">
        <v>673064981</v>
      </c>
      <c r="G23" s="32"/>
      <c r="H23" s="29">
        <v>3412570</v>
      </c>
      <c r="I23" s="32"/>
      <c r="J23" s="29">
        <v>3412570</v>
      </c>
    </row>
    <row r="24" spans="1:10" ht="15.75" customHeight="1">
      <c r="A24" s="33" t="s">
        <v>9</v>
      </c>
      <c r="B24" s="27">
        <v>6</v>
      </c>
      <c r="D24" s="31">
        <f>2017855026+23669</f>
        <v>2017878695</v>
      </c>
      <c r="E24" s="32"/>
      <c r="F24" s="31">
        <v>2027019190</v>
      </c>
      <c r="G24" s="32"/>
      <c r="H24" s="31">
        <v>234685310</v>
      </c>
      <c r="I24" s="32"/>
      <c r="J24" s="31">
        <v>238836868</v>
      </c>
    </row>
    <row r="25" spans="1:10" ht="15.75" customHeight="1">
      <c r="A25" s="39" t="s">
        <v>179</v>
      </c>
      <c r="D25" s="31">
        <f>SUM(D16:D24)</f>
        <v>21932519085</v>
      </c>
      <c r="F25" s="31">
        <f>SUM(F16:F24)</f>
        <v>25409070842</v>
      </c>
      <c r="H25" s="31">
        <f>SUM(H16:H24)</f>
        <v>7778852426</v>
      </c>
      <c r="J25" s="31">
        <f>SUM(J16:J24)</f>
        <v>8354969338</v>
      </c>
    </row>
    <row r="26" spans="4:8" ht="15.75" customHeight="1">
      <c r="D26" s="19"/>
      <c r="H26" s="19"/>
    </row>
    <row r="27" spans="1:8" ht="15.75" customHeight="1">
      <c r="A27" s="39" t="s">
        <v>31</v>
      </c>
      <c r="D27" s="19"/>
      <c r="H27" s="19"/>
    </row>
    <row r="28" spans="1:8" ht="15.75" customHeight="1">
      <c r="A28" s="39"/>
      <c r="D28" s="19"/>
      <c r="H28" s="19"/>
    </row>
    <row r="29" spans="1:8" ht="15.75" customHeight="1">
      <c r="A29" s="33" t="s">
        <v>38</v>
      </c>
      <c r="D29" s="19"/>
      <c r="H29" s="19"/>
    </row>
    <row r="30" spans="1:10" ht="15.75" customHeight="1">
      <c r="A30" s="33" t="s">
        <v>83</v>
      </c>
      <c r="D30" s="19"/>
      <c r="F30" s="19"/>
      <c r="H30" s="19"/>
      <c r="J30" s="19"/>
    </row>
    <row r="31" spans="1:10" ht="15.75" customHeight="1">
      <c r="A31" s="33" t="s">
        <v>172</v>
      </c>
      <c r="B31" s="27">
        <v>7</v>
      </c>
      <c r="D31" s="19">
        <v>63855054</v>
      </c>
      <c r="F31" s="19">
        <v>18020580</v>
      </c>
      <c r="H31" s="19">
        <v>18612624132</v>
      </c>
      <c r="J31" s="19">
        <v>18578624132</v>
      </c>
    </row>
    <row r="32" spans="1:10" ht="15.75" customHeight="1">
      <c r="A32" s="33" t="s">
        <v>49</v>
      </c>
      <c r="D32" s="19">
        <v>292922895</v>
      </c>
      <c r="F32" s="19">
        <v>229883895</v>
      </c>
      <c r="H32" s="19">
        <v>240740500</v>
      </c>
      <c r="I32" s="55"/>
      <c r="J32" s="19">
        <v>177701500</v>
      </c>
    </row>
    <row r="33" spans="1:10" ht="15.75" customHeight="1">
      <c r="A33" s="33" t="s">
        <v>32</v>
      </c>
      <c r="D33" s="19">
        <v>56653898</v>
      </c>
      <c r="F33" s="19">
        <v>56653898</v>
      </c>
      <c r="H33" s="27" t="s">
        <v>69</v>
      </c>
      <c r="I33" s="55"/>
      <c r="J33" s="21" t="s">
        <v>69</v>
      </c>
    </row>
    <row r="34" spans="1:10" ht="15.75" customHeight="1">
      <c r="A34" s="33" t="s">
        <v>57</v>
      </c>
      <c r="B34" s="27">
        <v>8</v>
      </c>
      <c r="D34" s="19">
        <v>73270886805</v>
      </c>
      <c r="F34" s="19">
        <v>74683154320</v>
      </c>
      <c r="H34" s="19">
        <v>17231383453</v>
      </c>
      <c r="J34" s="19">
        <v>17634212469</v>
      </c>
    </row>
    <row r="35" spans="1:10" ht="15.75" customHeight="1">
      <c r="A35" s="33" t="s">
        <v>162</v>
      </c>
      <c r="B35" s="27">
        <v>9</v>
      </c>
      <c r="D35" s="19">
        <v>12380695590</v>
      </c>
      <c r="F35" s="19">
        <v>12380695590</v>
      </c>
      <c r="H35" s="27" t="s">
        <v>69</v>
      </c>
      <c r="J35" s="27" t="s">
        <v>69</v>
      </c>
    </row>
    <row r="36" spans="1:10" ht="15.75" customHeight="1">
      <c r="A36" s="33" t="s">
        <v>154</v>
      </c>
      <c r="B36" s="27">
        <v>10</v>
      </c>
      <c r="D36" s="19">
        <f>15914036237-D35</f>
        <v>3533340647</v>
      </c>
      <c r="F36" s="19">
        <f>15914897331-F35</f>
        <v>3534201741</v>
      </c>
      <c r="H36" s="19">
        <v>922172380</v>
      </c>
      <c r="J36" s="19">
        <v>967769798</v>
      </c>
    </row>
    <row r="37" spans="1:10" ht="15.75" customHeight="1">
      <c r="A37" s="33" t="s">
        <v>123</v>
      </c>
      <c r="B37" s="27">
        <v>11</v>
      </c>
      <c r="D37" s="19">
        <v>9145096850</v>
      </c>
      <c r="F37" s="19">
        <v>8955101506</v>
      </c>
      <c r="H37" s="19">
        <v>6214779430</v>
      </c>
      <c r="J37" s="36">
        <v>6349309887</v>
      </c>
    </row>
    <row r="38" spans="1:10" ht="15.75" customHeight="1">
      <c r="A38" s="33" t="s">
        <v>155</v>
      </c>
      <c r="D38" s="31">
        <v>494965561</v>
      </c>
      <c r="F38" s="31">
        <v>487181779</v>
      </c>
      <c r="H38" s="31">
        <v>280606083</v>
      </c>
      <c r="J38" s="31">
        <v>245856101</v>
      </c>
    </row>
    <row r="39" spans="1:10" ht="15.75" customHeight="1">
      <c r="A39" s="39" t="s">
        <v>180</v>
      </c>
      <c r="D39" s="31">
        <f>SUM(D31:D38)</f>
        <v>99238417300</v>
      </c>
      <c r="F39" s="31">
        <f>SUM(F30:F38)</f>
        <v>100344893309</v>
      </c>
      <c r="H39" s="31">
        <f>SUM(H31:H38)</f>
        <v>43502305978</v>
      </c>
      <c r="J39" s="31">
        <f>SUM(J30:J38)</f>
        <v>43953473887</v>
      </c>
    </row>
    <row r="40" spans="4:10" ht="6" customHeight="1">
      <c r="D40" s="19"/>
      <c r="H40" s="19"/>
      <c r="J40" s="19"/>
    </row>
    <row r="41" spans="1:10" ht="15.75" customHeight="1" thickBot="1">
      <c r="A41" s="39" t="s">
        <v>33</v>
      </c>
      <c r="D41" s="23">
        <f>D25+D39</f>
        <v>121170936385</v>
      </c>
      <c r="F41" s="23">
        <f>F25+F39</f>
        <v>125753964151</v>
      </c>
      <c r="H41" s="23">
        <f>H25+H39</f>
        <v>51281158404</v>
      </c>
      <c r="J41" s="23">
        <f>J25+J39</f>
        <v>52308443225</v>
      </c>
    </row>
    <row r="42" spans="1:10" ht="15.75" customHeight="1" thickTop="1">
      <c r="A42" s="36"/>
      <c r="C42" s="19"/>
      <c r="D42" s="19"/>
      <c r="E42" s="19"/>
      <c r="F42" s="19"/>
      <c r="G42" s="19"/>
      <c r="H42" s="19"/>
      <c r="I42" s="19"/>
      <c r="J42" s="19"/>
    </row>
    <row r="56" ht="19.5" customHeight="1"/>
    <row r="57" spans="1:10" ht="15.75" customHeight="1">
      <c r="A57" s="59" t="s">
        <v>195</v>
      </c>
      <c r="B57" s="38"/>
      <c r="C57" s="60"/>
      <c r="D57" s="60"/>
      <c r="E57" s="60"/>
      <c r="F57" s="60"/>
      <c r="G57" s="60"/>
      <c r="H57" s="60"/>
      <c r="I57" s="60"/>
      <c r="J57" s="60"/>
    </row>
    <row r="58" spans="1:10" ht="15.75" customHeight="1">
      <c r="A58" s="46"/>
      <c r="B58" s="46"/>
      <c r="C58" s="46"/>
      <c r="D58" s="46"/>
      <c r="E58" s="46"/>
      <c r="F58" s="46"/>
      <c r="G58" s="46"/>
      <c r="H58" s="46"/>
      <c r="I58" s="46"/>
      <c r="J58" s="47">
        <v>3</v>
      </c>
    </row>
    <row r="59" spans="1:10" ht="15.75" customHeight="1">
      <c r="A59" s="39" t="str">
        <f>A1</f>
        <v>True Corporation Public Company Limited</v>
      </c>
      <c r="B59" s="50"/>
      <c r="C59" s="3"/>
      <c r="D59" s="3"/>
      <c r="E59" s="3"/>
      <c r="F59" s="3"/>
      <c r="G59" s="3"/>
      <c r="H59" s="3"/>
      <c r="I59" s="3"/>
      <c r="J59" s="3"/>
    </row>
    <row r="60" spans="1:10" ht="15.75" customHeight="1">
      <c r="A60" s="39" t="s">
        <v>0</v>
      </c>
      <c r="B60" s="50"/>
      <c r="C60" s="3"/>
      <c r="D60" s="3"/>
      <c r="E60" s="3"/>
      <c r="F60" s="3"/>
      <c r="G60" s="3"/>
      <c r="H60" s="3"/>
      <c r="I60" s="3"/>
      <c r="J60" s="3"/>
    </row>
    <row r="61" spans="1:10" ht="15.75" customHeight="1">
      <c r="A61" s="51" t="str">
        <f>A3</f>
        <v>As at 31 March 2008 and 31 December 2007</v>
      </c>
      <c r="B61" s="52"/>
      <c r="C61" s="8"/>
      <c r="D61" s="8"/>
      <c r="E61" s="8"/>
      <c r="F61" s="8"/>
      <c r="G61" s="8"/>
      <c r="H61" s="8"/>
      <c r="I61" s="8"/>
      <c r="J61" s="8"/>
    </row>
    <row r="62" spans="1:10" ht="15.75" customHeight="1">
      <c r="A62" s="43"/>
      <c r="B62" s="56"/>
      <c r="C62" s="26"/>
      <c r="D62" s="26"/>
      <c r="E62" s="26"/>
      <c r="F62" s="26"/>
      <c r="G62" s="26"/>
      <c r="H62" s="26"/>
      <c r="I62" s="26"/>
      <c r="J62" s="26"/>
    </row>
    <row r="63" spans="1:10" ht="15.75" customHeight="1">
      <c r="A63" s="39"/>
      <c r="B63" s="50"/>
      <c r="C63" s="3"/>
      <c r="D63" s="95" t="s">
        <v>1</v>
      </c>
      <c r="E63" s="95"/>
      <c r="F63" s="95"/>
      <c r="G63" s="3"/>
      <c r="H63" s="95" t="s">
        <v>2</v>
      </c>
      <c r="I63" s="95"/>
      <c r="J63" s="95"/>
    </row>
    <row r="64" spans="1:10" ht="15.75" customHeight="1">
      <c r="A64" s="39"/>
      <c r="B64" s="50"/>
      <c r="C64" s="3"/>
      <c r="D64" s="10"/>
      <c r="E64" s="10"/>
      <c r="F64" s="10" t="s">
        <v>131</v>
      </c>
      <c r="G64" s="3"/>
      <c r="H64" s="10"/>
      <c r="I64" s="10"/>
      <c r="J64" s="10"/>
    </row>
    <row r="65" spans="1:10" ht="15.75" customHeight="1">
      <c r="A65" s="39"/>
      <c r="B65" s="50"/>
      <c r="C65" s="3"/>
      <c r="D65" s="10" t="s">
        <v>42</v>
      </c>
      <c r="E65" s="10"/>
      <c r="F65" s="10" t="s">
        <v>43</v>
      </c>
      <c r="G65" s="3"/>
      <c r="H65" s="10" t="s">
        <v>42</v>
      </c>
      <c r="I65" s="10"/>
      <c r="J65" s="10" t="s">
        <v>43</v>
      </c>
    </row>
    <row r="66" spans="1:10" ht="15.75" customHeight="1">
      <c r="A66" s="39"/>
      <c r="B66" s="50"/>
      <c r="C66" s="3"/>
      <c r="D66" s="13" t="str">
        <f>D8</f>
        <v>31 March</v>
      </c>
      <c r="E66" s="53"/>
      <c r="F66" s="13" t="str">
        <f>F8</f>
        <v>31 December</v>
      </c>
      <c r="G66" s="53"/>
      <c r="H66" s="13" t="str">
        <f>H8</f>
        <v>31 March</v>
      </c>
      <c r="I66" s="53"/>
      <c r="J66" s="13" t="str">
        <f>J8</f>
        <v>31 December</v>
      </c>
    </row>
    <row r="67" spans="1:10" ht="15.75" customHeight="1">
      <c r="A67" s="39"/>
      <c r="B67" s="50"/>
      <c r="C67" s="3"/>
      <c r="D67" s="13" t="str">
        <f>D9</f>
        <v>2008</v>
      </c>
      <c r="E67" s="53"/>
      <c r="F67" s="13" t="str">
        <f>F9</f>
        <v>2007</v>
      </c>
      <c r="G67" s="53"/>
      <c r="H67" s="13" t="str">
        <f>H9</f>
        <v>2008</v>
      </c>
      <c r="I67" s="53"/>
      <c r="J67" s="13" t="str">
        <f>J9</f>
        <v>2007</v>
      </c>
    </row>
    <row r="68" spans="1:10" ht="15.75" customHeight="1">
      <c r="A68" s="39"/>
      <c r="B68" s="52" t="s">
        <v>3</v>
      </c>
      <c r="C68" s="3"/>
      <c r="D68" s="14" t="s">
        <v>68</v>
      </c>
      <c r="E68" s="53"/>
      <c r="F68" s="14" t="str">
        <f>D68</f>
        <v>Baht </v>
      </c>
      <c r="G68" s="53"/>
      <c r="H68" s="14" t="str">
        <f>F68</f>
        <v>Baht </v>
      </c>
      <c r="I68" s="53"/>
      <c r="J68" s="14" t="str">
        <f>H68</f>
        <v>Baht </v>
      </c>
    </row>
    <row r="69" spans="1:10" ht="6" customHeight="1">
      <c r="A69" s="39"/>
      <c r="B69" s="56"/>
      <c r="C69" s="3"/>
      <c r="D69" s="10"/>
      <c r="E69" s="53"/>
      <c r="F69" s="10"/>
      <c r="G69" s="53"/>
      <c r="H69" s="10"/>
      <c r="I69" s="53"/>
      <c r="J69" s="10"/>
    </row>
    <row r="70" spans="1:11" ht="15.75" customHeight="1">
      <c r="A70" s="39" t="s">
        <v>109</v>
      </c>
      <c r="K70" s="33"/>
    </row>
    <row r="71" spans="1:11" ht="6" customHeight="1">
      <c r="A71" s="39"/>
      <c r="K71" s="33"/>
    </row>
    <row r="72" spans="1:11" ht="15.75" customHeight="1">
      <c r="A72" s="39" t="s">
        <v>34</v>
      </c>
      <c r="K72" s="33"/>
    </row>
    <row r="73" spans="1:11" ht="6" customHeight="1">
      <c r="A73" s="39"/>
      <c r="K73" s="33"/>
    </row>
    <row r="74" spans="1:11" ht="15.75" customHeight="1">
      <c r="A74" s="33" t="s">
        <v>89</v>
      </c>
      <c r="D74" s="19">
        <v>951399976</v>
      </c>
      <c r="F74" s="19">
        <v>1451399976</v>
      </c>
      <c r="H74" s="19">
        <v>800000000</v>
      </c>
      <c r="J74" s="19">
        <v>1300000000</v>
      </c>
      <c r="K74" s="33"/>
    </row>
    <row r="75" spans="1:11" ht="15.75" customHeight="1">
      <c r="A75" s="33" t="s">
        <v>10</v>
      </c>
      <c r="D75" s="19">
        <v>8099951281</v>
      </c>
      <c r="F75" s="19">
        <v>12978086409</v>
      </c>
      <c r="H75" s="19">
        <v>944774861</v>
      </c>
      <c r="J75" s="19">
        <v>909264386</v>
      </c>
      <c r="K75" s="33"/>
    </row>
    <row r="76" spans="1:10" ht="15.75" customHeight="1">
      <c r="A76" s="33" t="s">
        <v>115</v>
      </c>
      <c r="B76" s="27">
        <v>12</v>
      </c>
      <c r="D76" s="19">
        <f>5956970728+(2284685+38941801)</f>
        <v>5998197214</v>
      </c>
      <c r="F76" s="19">
        <f>5513322801+(2284685+38941801)</f>
        <v>5554549287</v>
      </c>
      <c r="H76" s="19">
        <v>2977150580</v>
      </c>
      <c r="J76" s="19">
        <v>2501075290</v>
      </c>
    </row>
    <row r="77" spans="1:10" ht="15.75" customHeight="1">
      <c r="A77" s="33" t="s">
        <v>90</v>
      </c>
      <c r="D77" s="19">
        <v>2680441683</v>
      </c>
      <c r="F77" s="19">
        <f>2507745077+105985319</f>
        <v>2613730396</v>
      </c>
      <c r="H77" s="19">
        <v>52904765</v>
      </c>
      <c r="J77" s="19">
        <v>75418669</v>
      </c>
    </row>
    <row r="78" spans="1:10" ht="15.75" customHeight="1">
      <c r="A78" s="33" t="s">
        <v>11</v>
      </c>
      <c r="D78" s="19">
        <v>7992650665</v>
      </c>
      <c r="F78" s="19">
        <v>6893839224</v>
      </c>
      <c r="H78" s="19">
        <v>985918997</v>
      </c>
      <c r="J78" s="19">
        <v>1156233467</v>
      </c>
    </row>
    <row r="79" spans="1:10" ht="15.75" customHeight="1">
      <c r="A79" s="33" t="s">
        <v>156</v>
      </c>
      <c r="D79" s="19">
        <v>792928339</v>
      </c>
      <c r="F79" s="19">
        <v>589290771</v>
      </c>
      <c r="H79" s="27" t="s">
        <v>69</v>
      </c>
      <c r="J79" s="27" t="s">
        <v>69</v>
      </c>
    </row>
    <row r="80" spans="1:10" ht="15.75" customHeight="1">
      <c r="A80" s="33" t="s">
        <v>12</v>
      </c>
      <c r="B80" s="27">
        <v>13</v>
      </c>
      <c r="D80" s="31">
        <f>2738497912-D79</f>
        <v>1945569573</v>
      </c>
      <c r="F80" s="31">
        <v>2864828034</v>
      </c>
      <c r="H80" s="31">
        <v>799897119</v>
      </c>
      <c r="J80" s="31">
        <v>1072780190</v>
      </c>
    </row>
    <row r="81" spans="1:10" ht="15.75" customHeight="1">
      <c r="A81" s="39" t="s">
        <v>181</v>
      </c>
      <c r="D81" s="31">
        <f>SUM(D74:D80)</f>
        <v>28461138731</v>
      </c>
      <c r="F81" s="31">
        <f>SUM(F74:F80)</f>
        <v>32945724097</v>
      </c>
      <c r="H81" s="31">
        <f>SUM(H74:H80)</f>
        <v>6560646322</v>
      </c>
      <c r="J81" s="31">
        <f>SUM(J74:J80)</f>
        <v>7014772002</v>
      </c>
    </row>
    <row r="82" spans="4:10" ht="6" customHeight="1">
      <c r="D82" s="29"/>
      <c r="F82" s="29"/>
      <c r="H82" s="29"/>
      <c r="J82" s="29"/>
    </row>
    <row r="83" spans="1:8" ht="15.75" customHeight="1">
      <c r="A83" s="39" t="s">
        <v>35</v>
      </c>
      <c r="D83" s="19"/>
      <c r="H83" s="19"/>
    </row>
    <row r="84" spans="1:8" ht="6" customHeight="1">
      <c r="A84" s="39"/>
      <c r="D84" s="19"/>
      <c r="H84" s="19"/>
    </row>
    <row r="85" spans="1:10" ht="15.75" customHeight="1">
      <c r="A85" s="33" t="s">
        <v>116</v>
      </c>
      <c r="B85" s="27">
        <v>5</v>
      </c>
      <c r="D85" s="27" t="s">
        <v>69</v>
      </c>
      <c r="E85" s="55"/>
      <c r="F85" s="27" t="s">
        <v>69</v>
      </c>
      <c r="H85" s="19">
        <v>2571847342</v>
      </c>
      <c r="J85" s="36">
        <v>2532587368</v>
      </c>
    </row>
    <row r="86" spans="1:10" ht="15.75" customHeight="1">
      <c r="A86" s="33" t="s">
        <v>55</v>
      </c>
      <c r="B86" s="27">
        <v>12</v>
      </c>
      <c r="D86" s="36">
        <f>72765506959-(2284685+38941801)</f>
        <v>72724280473</v>
      </c>
      <c r="F86" s="19">
        <f>76272189744-(2284685+38941801)</f>
        <v>76230963258</v>
      </c>
      <c r="H86" s="19">
        <f>35748793806-H85</f>
        <v>33176946464</v>
      </c>
      <c r="J86" s="19">
        <v>33820469774</v>
      </c>
    </row>
    <row r="87" spans="1:10" ht="15.75" customHeight="1">
      <c r="A87" s="33" t="s">
        <v>124</v>
      </c>
      <c r="B87" s="27">
        <v>11</v>
      </c>
      <c r="D87" s="19">
        <v>1610660315</v>
      </c>
      <c r="F87" s="19">
        <v>1597956823</v>
      </c>
      <c r="H87" s="19">
        <v>1108098013</v>
      </c>
      <c r="J87" s="19">
        <v>1147860741</v>
      </c>
    </row>
    <row r="88" spans="1:10" ht="15.75" customHeight="1">
      <c r="A88" s="33" t="s">
        <v>125</v>
      </c>
      <c r="D88" s="27" t="s">
        <v>69</v>
      </c>
      <c r="F88" s="19">
        <v>89538528</v>
      </c>
      <c r="H88" s="27" t="s">
        <v>69</v>
      </c>
      <c r="J88" s="27" t="s">
        <v>69</v>
      </c>
    </row>
    <row r="89" spans="1:10" ht="15.75" customHeight="1">
      <c r="A89" s="33" t="s">
        <v>167</v>
      </c>
      <c r="B89" s="27">
        <v>14</v>
      </c>
      <c r="D89" s="19">
        <v>2768156777</v>
      </c>
      <c r="F89" s="19">
        <v>2834957364</v>
      </c>
      <c r="H89" s="27" t="s">
        <v>69</v>
      </c>
      <c r="J89" s="27" t="s">
        <v>69</v>
      </c>
    </row>
    <row r="90" spans="1:10" ht="15.75" customHeight="1">
      <c r="A90" s="33" t="s">
        <v>13</v>
      </c>
      <c r="D90" s="19">
        <v>2202649107</v>
      </c>
      <c r="E90" s="32"/>
      <c r="F90" s="19">
        <f>2110058489-105985319</f>
        <v>2004073170</v>
      </c>
      <c r="G90" s="32"/>
      <c r="H90" s="19">
        <v>280542143</v>
      </c>
      <c r="I90" s="32"/>
      <c r="J90" s="19">
        <v>266672433</v>
      </c>
    </row>
    <row r="91" spans="1:10" ht="15.75" customHeight="1">
      <c r="A91" s="39" t="s">
        <v>182</v>
      </c>
      <c r="D91" s="20">
        <f>SUM(D85:D90)</f>
        <v>79305746672</v>
      </c>
      <c r="E91" s="32"/>
      <c r="F91" s="20">
        <f>SUM(F85:F90)</f>
        <v>82757489143</v>
      </c>
      <c r="G91" s="32"/>
      <c r="H91" s="20">
        <f>SUM(H85:H90)</f>
        <v>37137433962</v>
      </c>
      <c r="I91" s="32"/>
      <c r="J91" s="20">
        <f>SUM(J85:J90)</f>
        <v>37767590316</v>
      </c>
    </row>
    <row r="92" spans="4:10" ht="6" customHeight="1">
      <c r="D92" s="29"/>
      <c r="E92" s="32"/>
      <c r="F92" s="29"/>
      <c r="G92" s="32"/>
      <c r="H92" s="29"/>
      <c r="I92" s="32"/>
      <c r="J92" s="29"/>
    </row>
    <row r="93" spans="1:10" ht="15.75" customHeight="1">
      <c r="A93" s="39" t="s">
        <v>36</v>
      </c>
      <c r="D93" s="31">
        <f>D91+D81</f>
        <v>107766885403</v>
      </c>
      <c r="E93" s="32"/>
      <c r="F93" s="31">
        <f>F91+F81</f>
        <v>115703213240</v>
      </c>
      <c r="G93" s="32"/>
      <c r="H93" s="31">
        <f>H91+H81</f>
        <v>43698080284</v>
      </c>
      <c r="I93" s="32"/>
      <c r="J93" s="31">
        <f>J91+J81</f>
        <v>44782362318</v>
      </c>
    </row>
    <row r="94" spans="1:10" ht="6" customHeight="1">
      <c r="A94" s="39"/>
      <c r="D94" s="29"/>
      <c r="E94" s="32"/>
      <c r="F94" s="29"/>
      <c r="G94" s="32"/>
      <c r="H94" s="29"/>
      <c r="I94" s="32"/>
      <c r="J94" s="29"/>
    </row>
    <row r="95" spans="1:9" ht="15.75" customHeight="1">
      <c r="A95" s="39" t="s">
        <v>110</v>
      </c>
      <c r="D95" s="19"/>
      <c r="E95" s="32"/>
      <c r="G95" s="32"/>
      <c r="H95" s="19"/>
      <c r="I95" s="32"/>
    </row>
    <row r="96" spans="1:9" ht="6" customHeight="1">
      <c r="A96" s="39"/>
      <c r="D96" s="19"/>
      <c r="E96" s="32"/>
      <c r="G96" s="32"/>
      <c r="H96" s="19"/>
      <c r="I96" s="32"/>
    </row>
    <row r="97" spans="1:9" ht="15.75" customHeight="1">
      <c r="A97" s="33" t="s">
        <v>14</v>
      </c>
      <c r="B97" s="27">
        <v>15</v>
      </c>
      <c r="D97" s="19"/>
      <c r="E97" s="32"/>
      <c r="H97" s="19"/>
      <c r="I97" s="32"/>
    </row>
    <row r="98" spans="1:10" ht="15.75" customHeight="1">
      <c r="A98" s="33" t="s">
        <v>39</v>
      </c>
      <c r="D98" s="29"/>
      <c r="E98" s="32"/>
      <c r="F98" s="32"/>
      <c r="G98" s="32"/>
      <c r="H98" s="29"/>
      <c r="I98" s="32"/>
      <c r="J98" s="32"/>
    </row>
    <row r="99" spans="1:10" ht="15.75" customHeight="1" thickBot="1">
      <c r="A99" s="33" t="s">
        <v>51</v>
      </c>
      <c r="D99" s="19">
        <v>6993357710</v>
      </c>
      <c r="F99" s="19">
        <v>6993357710</v>
      </c>
      <c r="H99" s="23">
        <v>6993357710</v>
      </c>
      <c r="J99" s="23">
        <v>6993357710</v>
      </c>
    </row>
    <row r="100" spans="1:10" ht="15.75" customHeight="1" thickBot="1" thickTop="1">
      <c r="A100" s="33" t="s">
        <v>58</v>
      </c>
      <c r="D100" s="34">
        <v>40521836470</v>
      </c>
      <c r="F100" s="34">
        <v>40521836470</v>
      </c>
      <c r="H100" s="35">
        <v>40521836470</v>
      </c>
      <c r="J100" s="35">
        <v>40521836470</v>
      </c>
    </row>
    <row r="101" spans="1:10" ht="15.75" customHeight="1" thickTop="1">
      <c r="A101" s="33" t="s">
        <v>66</v>
      </c>
      <c r="D101" s="29"/>
      <c r="F101" s="32"/>
      <c r="H101" s="29"/>
      <c r="J101" s="32"/>
    </row>
    <row r="102" spans="1:10" ht="15.75" customHeight="1">
      <c r="A102" s="33" t="s">
        <v>64</v>
      </c>
      <c r="D102" s="19">
        <v>6993357710</v>
      </c>
      <c r="F102" s="19">
        <v>6993357710</v>
      </c>
      <c r="H102" s="19">
        <v>6993357710</v>
      </c>
      <c r="J102" s="19">
        <v>6993357710</v>
      </c>
    </row>
    <row r="103" spans="1:10" ht="15.75" customHeight="1">
      <c r="A103" s="33" t="s">
        <v>65</v>
      </c>
      <c r="D103" s="19">
        <v>38038433840</v>
      </c>
      <c r="F103" s="19">
        <v>38038433840</v>
      </c>
      <c r="H103" s="19">
        <v>38038433840</v>
      </c>
      <c r="J103" s="19">
        <v>38038433840</v>
      </c>
    </row>
    <row r="104" spans="1:10" ht="15.75" customHeight="1">
      <c r="A104" s="33" t="s">
        <v>62</v>
      </c>
      <c r="D104" s="19"/>
      <c r="F104" s="19"/>
      <c r="H104" s="19"/>
      <c r="J104" s="19"/>
    </row>
    <row r="105" spans="1:10" ht="15.75" customHeight="1">
      <c r="A105" s="33" t="s">
        <v>65</v>
      </c>
      <c r="D105" s="19">
        <v>11432046462</v>
      </c>
      <c r="F105" s="19">
        <v>11432046462</v>
      </c>
      <c r="H105" s="19">
        <v>11432046462</v>
      </c>
      <c r="J105" s="19">
        <v>11432046462</v>
      </c>
    </row>
    <row r="106" spans="1:10" ht="15.75" customHeight="1">
      <c r="A106" s="33" t="s">
        <v>63</v>
      </c>
      <c r="D106" s="19"/>
      <c r="F106" s="19"/>
      <c r="H106" s="19"/>
      <c r="J106" s="19"/>
    </row>
    <row r="107" spans="1:10" ht="15.75" customHeight="1">
      <c r="A107" s="33" t="s">
        <v>64</v>
      </c>
      <c r="D107" s="19">
        <v>-1492781062</v>
      </c>
      <c r="F107" s="19">
        <v>-1492781062</v>
      </c>
      <c r="H107" s="19">
        <v>-1492781062</v>
      </c>
      <c r="J107" s="36">
        <v>-1492781062</v>
      </c>
    </row>
    <row r="108" spans="1:10" ht="15.75" customHeight="1">
      <c r="A108" s="33" t="s">
        <v>65</v>
      </c>
      <c r="D108" s="19">
        <v>-3988921651</v>
      </c>
      <c r="F108" s="19">
        <v>-3988921651</v>
      </c>
      <c r="H108" s="19">
        <v>-3988921651</v>
      </c>
      <c r="J108" s="19">
        <v>-3988921651</v>
      </c>
    </row>
    <row r="109" spans="1:10" ht="15.75" customHeight="1">
      <c r="A109" s="33" t="s">
        <v>157</v>
      </c>
      <c r="D109" s="19">
        <v>1825581579</v>
      </c>
      <c r="F109" s="19">
        <v>1825581579</v>
      </c>
      <c r="H109" s="27" t="s">
        <v>69</v>
      </c>
      <c r="J109" s="27" t="s">
        <v>69</v>
      </c>
    </row>
    <row r="110" spans="1:10" ht="15.75" customHeight="1">
      <c r="A110" s="33" t="s">
        <v>50</v>
      </c>
      <c r="D110" s="19">
        <v>104344130</v>
      </c>
      <c r="F110" s="19">
        <v>104344130</v>
      </c>
      <c r="H110" s="27" t="s">
        <v>69</v>
      </c>
      <c r="J110" s="64" t="s">
        <v>69</v>
      </c>
    </row>
    <row r="111" spans="1:10" ht="15.75" customHeight="1">
      <c r="A111" s="33" t="s">
        <v>95</v>
      </c>
      <c r="D111" s="19"/>
      <c r="F111" s="19"/>
      <c r="H111" s="19"/>
      <c r="J111" s="36"/>
    </row>
    <row r="112" spans="1:10" ht="15.75" customHeight="1">
      <c r="A112" s="33" t="s">
        <v>106</v>
      </c>
      <c r="D112" s="19">
        <v>34880969</v>
      </c>
      <c r="F112" s="19">
        <v>34880969</v>
      </c>
      <c r="H112" s="19">
        <v>34880969</v>
      </c>
      <c r="J112" s="19">
        <v>34880969</v>
      </c>
    </row>
    <row r="113" spans="1:10" ht="15.75" customHeight="1">
      <c r="A113" s="33" t="s">
        <v>56</v>
      </c>
      <c r="D113" s="31">
        <v>-42177484300</v>
      </c>
      <c r="F113" s="31">
        <v>-44915724572</v>
      </c>
      <c r="H113" s="31">
        <v>-43433938148</v>
      </c>
      <c r="J113" s="31">
        <v>-43490935361</v>
      </c>
    </row>
    <row r="114" spans="1:10" ht="15.75" customHeight="1">
      <c r="A114" s="39" t="s">
        <v>111</v>
      </c>
      <c r="D114" s="29">
        <f>SUM(D102:D113)</f>
        <v>10769457677</v>
      </c>
      <c r="E114" s="32"/>
      <c r="F114" s="29">
        <f>SUM(F102:F113)</f>
        <v>8031217405</v>
      </c>
      <c r="G114" s="32"/>
      <c r="H114" s="29">
        <f>SUM(H102:H113)</f>
        <v>7583078120</v>
      </c>
      <c r="I114" s="32"/>
      <c r="J114" s="29">
        <f>SUM(J102:J113)</f>
        <v>7526080907</v>
      </c>
    </row>
    <row r="115" spans="1:10" ht="15.75" customHeight="1">
      <c r="A115" s="33" t="s">
        <v>40</v>
      </c>
      <c r="D115" s="31">
        <v>2634593305</v>
      </c>
      <c r="F115" s="31">
        <v>2019533506</v>
      </c>
      <c r="H115" s="38" t="s">
        <v>69</v>
      </c>
      <c r="I115" s="55"/>
      <c r="J115" s="37" t="s">
        <v>69</v>
      </c>
    </row>
    <row r="116" spans="4:10" ht="6" customHeight="1">
      <c r="D116" s="29"/>
      <c r="E116" s="32"/>
      <c r="F116" s="29"/>
      <c r="G116" s="32"/>
      <c r="H116" s="64"/>
      <c r="I116" s="49"/>
      <c r="J116" s="82"/>
    </row>
    <row r="117" spans="1:10" ht="15.75" customHeight="1">
      <c r="A117" s="39" t="s">
        <v>37</v>
      </c>
      <c r="D117" s="31">
        <f>SUM(D114:D115)</f>
        <v>13404050982</v>
      </c>
      <c r="F117" s="31">
        <f>SUM(F114:F115)</f>
        <v>10050750911</v>
      </c>
      <c r="H117" s="31">
        <f>SUM(H114:H115)</f>
        <v>7583078120</v>
      </c>
      <c r="J117" s="31">
        <f>SUM(J114:J115)</f>
        <v>7526080907</v>
      </c>
    </row>
    <row r="118" spans="4:10" ht="5.25" customHeight="1">
      <c r="D118" s="19"/>
      <c r="F118" s="19"/>
      <c r="H118" s="19"/>
      <c r="J118" s="19"/>
    </row>
    <row r="119" spans="1:10" ht="15.75" customHeight="1" thickBot="1">
      <c r="A119" s="97" t="s">
        <v>112</v>
      </c>
      <c r="B119" s="97"/>
      <c r="D119" s="23">
        <f>+D117+D93</f>
        <v>121170936385</v>
      </c>
      <c r="F119" s="23">
        <f>+F117+F93</f>
        <v>125753964151</v>
      </c>
      <c r="H119" s="23">
        <f>+H117+H93</f>
        <v>51281158404</v>
      </c>
      <c r="J119" s="23">
        <f>+J117+J93</f>
        <v>52308443225</v>
      </c>
    </row>
    <row r="120" spans="1:10" ht="16.5" customHeight="1" thickTop="1">
      <c r="A120" s="57"/>
      <c r="B120" s="57"/>
      <c r="D120" s="29">
        <f>+D41-D119</f>
        <v>0</v>
      </c>
      <c r="F120" s="29">
        <f>+F41-F119</f>
        <v>0</v>
      </c>
      <c r="H120" s="29">
        <f>+H41-H119</f>
        <v>0</v>
      </c>
      <c r="J120" s="29">
        <f>+J41-J119</f>
        <v>0</v>
      </c>
    </row>
    <row r="121" spans="1:10" ht="15.75" customHeight="1">
      <c r="A121" s="98" t="str">
        <f>A57</f>
        <v>The accompanying notes on pages 9 to 32 are an integral part of these interim financial statements.</v>
      </c>
      <c r="B121" s="98"/>
      <c r="C121" s="98"/>
      <c r="D121" s="98"/>
      <c r="E121" s="98"/>
      <c r="F121" s="98"/>
      <c r="G121" s="98"/>
      <c r="H121" s="98"/>
      <c r="I121" s="98"/>
      <c r="J121" s="98"/>
    </row>
    <row r="122" spans="1:10" ht="15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7">
        <v>4</v>
      </c>
    </row>
    <row r="123" spans="1:10" ht="15" customHeight="1">
      <c r="A123" s="39" t="str">
        <f>+A59</f>
        <v>True Corporation Public Company Limited</v>
      </c>
      <c r="B123" s="50"/>
      <c r="C123" s="3"/>
      <c r="D123" s="3"/>
      <c r="E123" s="3"/>
      <c r="F123" s="3"/>
      <c r="G123" s="3"/>
      <c r="H123" s="3"/>
      <c r="I123" s="3"/>
      <c r="J123" s="3"/>
    </row>
    <row r="124" spans="1:10" ht="15" customHeight="1">
      <c r="A124" s="39" t="s">
        <v>98</v>
      </c>
      <c r="B124" s="50"/>
      <c r="C124" s="3"/>
      <c r="D124" s="3"/>
      <c r="E124" s="3"/>
      <c r="F124" s="3"/>
      <c r="G124" s="3"/>
      <c r="H124" s="3"/>
      <c r="I124" s="3"/>
      <c r="J124" s="3"/>
    </row>
    <row r="125" spans="1:10" ht="15" customHeight="1">
      <c r="A125" s="51" t="s">
        <v>153</v>
      </c>
      <c r="B125" s="52"/>
      <c r="C125" s="8"/>
      <c r="D125" s="8"/>
      <c r="E125" s="8"/>
      <c r="F125" s="8"/>
      <c r="G125" s="8"/>
      <c r="H125" s="8"/>
      <c r="I125" s="8"/>
      <c r="J125" s="8"/>
    </row>
    <row r="127" spans="1:10" ht="15.75" customHeight="1">
      <c r="A127" s="39"/>
      <c r="B127" s="50"/>
      <c r="C127" s="3"/>
      <c r="D127" s="95" t="s">
        <v>1</v>
      </c>
      <c r="E127" s="95"/>
      <c r="F127" s="95"/>
      <c r="G127" s="3"/>
      <c r="H127" s="95" t="s">
        <v>2</v>
      </c>
      <c r="I127" s="95"/>
      <c r="J127" s="95"/>
    </row>
    <row r="128" spans="1:10" ht="15.75" customHeight="1">
      <c r="A128" s="39"/>
      <c r="B128" s="50"/>
      <c r="C128" s="3"/>
      <c r="D128" s="10"/>
      <c r="E128" s="10"/>
      <c r="F128" s="10" t="s">
        <v>131</v>
      </c>
      <c r="G128" s="3"/>
      <c r="H128" s="10"/>
      <c r="I128" s="10"/>
      <c r="J128" s="10"/>
    </row>
    <row r="129" spans="1:10" ht="15.75" customHeight="1">
      <c r="A129" s="39"/>
      <c r="B129" s="50"/>
      <c r="C129" s="3"/>
      <c r="D129" s="13" t="str">
        <f>+D66</f>
        <v>31 March</v>
      </c>
      <c r="E129" s="53"/>
      <c r="F129" s="13" t="str">
        <f>+D129</f>
        <v>31 March</v>
      </c>
      <c r="G129" s="53"/>
      <c r="H129" s="13" t="str">
        <f>+D129</f>
        <v>31 March</v>
      </c>
      <c r="I129" s="53"/>
      <c r="J129" s="13" t="str">
        <f>+F129</f>
        <v>31 March</v>
      </c>
    </row>
    <row r="130" spans="1:10" ht="15.75" customHeight="1">
      <c r="A130" s="39"/>
      <c r="B130" s="50"/>
      <c r="C130" s="3"/>
      <c r="D130" s="13" t="str">
        <f>+D67</f>
        <v>2008</v>
      </c>
      <c r="E130" s="53"/>
      <c r="F130" s="13" t="s">
        <v>122</v>
      </c>
      <c r="G130" s="53"/>
      <c r="H130" s="13" t="str">
        <f>+D130</f>
        <v>2008</v>
      </c>
      <c r="I130" s="53"/>
      <c r="J130" s="13" t="str">
        <f>+F130</f>
        <v>2007</v>
      </c>
    </row>
    <row r="131" spans="1:10" ht="15.75" customHeight="1">
      <c r="A131" s="39"/>
      <c r="B131" s="52" t="s">
        <v>3</v>
      </c>
      <c r="C131" s="3"/>
      <c r="D131" s="14" t="s">
        <v>67</v>
      </c>
      <c r="E131" s="53"/>
      <c r="F131" s="14" t="s">
        <v>67</v>
      </c>
      <c r="G131" s="53"/>
      <c r="H131" s="14" t="str">
        <f>F131</f>
        <v>Baht</v>
      </c>
      <c r="I131" s="53"/>
      <c r="J131" s="14" t="str">
        <f>H131</f>
        <v>Baht</v>
      </c>
    </row>
    <row r="132" spans="1:10" ht="15.75" customHeight="1">
      <c r="A132" s="39"/>
      <c r="B132" s="56"/>
      <c r="C132" s="3"/>
      <c r="D132" s="10"/>
      <c r="E132" s="53"/>
      <c r="F132" s="10"/>
      <c r="G132" s="53"/>
      <c r="H132" s="10"/>
      <c r="I132" s="53"/>
      <c r="J132" s="10"/>
    </row>
    <row r="133" spans="1:2" ht="15.75" customHeight="1">
      <c r="A133" s="39" t="s">
        <v>16</v>
      </c>
      <c r="B133" s="27">
        <v>16</v>
      </c>
    </row>
    <row r="134" ht="7.5" customHeight="1">
      <c r="A134" s="39"/>
    </row>
    <row r="135" spans="1:11" ht="15.75" customHeight="1">
      <c r="A135" s="33" t="s">
        <v>17</v>
      </c>
      <c r="K135" s="33"/>
    </row>
    <row r="136" spans="1:11" ht="15.75" customHeight="1">
      <c r="A136" s="33" t="s">
        <v>18</v>
      </c>
      <c r="D136" s="19">
        <v>15600034095</v>
      </c>
      <c r="E136" s="19"/>
      <c r="F136" s="19">
        <v>13952275967</v>
      </c>
      <c r="G136" s="19"/>
      <c r="H136" s="19">
        <v>3631774034</v>
      </c>
      <c r="I136" s="19"/>
      <c r="J136" s="19">
        <v>3838050523</v>
      </c>
      <c r="K136" s="33"/>
    </row>
    <row r="137" spans="1:11" ht="15.75" customHeight="1">
      <c r="A137" s="33" t="s">
        <v>19</v>
      </c>
      <c r="D137" s="31">
        <v>339484842</v>
      </c>
      <c r="E137" s="19"/>
      <c r="F137" s="31">
        <v>334080677</v>
      </c>
      <c r="G137" s="19"/>
      <c r="H137" s="31">
        <v>95565206</v>
      </c>
      <c r="I137" s="19"/>
      <c r="J137" s="31">
        <v>61032124</v>
      </c>
      <c r="K137" s="58"/>
    </row>
    <row r="138" spans="4:11" ht="7.5" customHeight="1">
      <c r="D138" s="29"/>
      <c r="E138" s="29"/>
      <c r="F138" s="29"/>
      <c r="G138" s="29"/>
      <c r="H138" s="29"/>
      <c r="I138" s="29"/>
      <c r="J138" s="29"/>
      <c r="K138" s="58"/>
    </row>
    <row r="139" spans="1:11" ht="15.75" customHeight="1">
      <c r="A139" s="39" t="s">
        <v>20</v>
      </c>
      <c r="D139" s="31">
        <f>SUM(D136:D137)</f>
        <v>15939518937</v>
      </c>
      <c r="E139" s="19"/>
      <c r="F139" s="31">
        <f>SUM(F136:F137)</f>
        <v>14286356644</v>
      </c>
      <c r="G139" s="19"/>
      <c r="H139" s="31">
        <f>SUM(H136:H137)</f>
        <v>3727339240</v>
      </c>
      <c r="I139" s="19"/>
      <c r="J139" s="31">
        <f>SUM(J136:J137)</f>
        <v>3899082647</v>
      </c>
      <c r="K139" s="33"/>
    </row>
    <row r="140" spans="4:10" ht="7.5" customHeight="1">
      <c r="D140" s="19"/>
      <c r="E140" s="19"/>
      <c r="F140" s="19"/>
      <c r="G140" s="19"/>
      <c r="H140" s="19"/>
      <c r="I140" s="19"/>
      <c r="J140" s="19"/>
    </row>
    <row r="141" spans="1:10" ht="15.75" customHeight="1">
      <c r="A141" s="39" t="s">
        <v>46</v>
      </c>
      <c r="D141" s="19"/>
      <c r="E141" s="19"/>
      <c r="F141" s="19"/>
      <c r="G141" s="19"/>
      <c r="H141" s="19"/>
      <c r="I141" s="19"/>
      <c r="J141" s="19"/>
    </row>
    <row r="142" spans="1:10" ht="7.5" customHeight="1">
      <c r="A142" s="39"/>
      <c r="D142" s="19"/>
      <c r="E142" s="19"/>
      <c r="F142" s="19"/>
      <c r="G142" s="19"/>
      <c r="H142" s="19"/>
      <c r="I142" s="19"/>
      <c r="J142" s="19"/>
    </row>
    <row r="143" spans="1:10" ht="15.75" customHeight="1">
      <c r="A143" s="33" t="s">
        <v>96</v>
      </c>
      <c r="D143" s="19">
        <v>10198625164</v>
      </c>
      <c r="E143" s="19"/>
      <c r="F143" s="19">
        <v>9803926573</v>
      </c>
      <c r="G143" s="19"/>
      <c r="H143" s="19">
        <v>1707872495</v>
      </c>
      <c r="I143" s="19"/>
      <c r="J143" s="19">
        <v>2526793589</v>
      </c>
    </row>
    <row r="144" spans="1:10" ht="15.75" customHeight="1">
      <c r="A144" s="33" t="s">
        <v>21</v>
      </c>
      <c r="D144" s="31">
        <v>299668470</v>
      </c>
      <c r="E144" s="19"/>
      <c r="F144" s="31">
        <v>227602520</v>
      </c>
      <c r="G144" s="19"/>
      <c r="H144" s="31">
        <v>69940139</v>
      </c>
      <c r="I144" s="19"/>
      <c r="J144" s="31">
        <v>57438191</v>
      </c>
    </row>
    <row r="145" spans="4:10" ht="7.5" customHeight="1">
      <c r="D145" s="29"/>
      <c r="E145" s="29"/>
      <c r="F145" s="29"/>
      <c r="G145" s="29"/>
      <c r="H145" s="29"/>
      <c r="I145" s="29"/>
      <c r="J145" s="29"/>
    </row>
    <row r="146" spans="1:10" ht="15.75" customHeight="1">
      <c r="A146" s="39" t="s">
        <v>47</v>
      </c>
      <c r="D146" s="31">
        <f>SUM(D143:D144)</f>
        <v>10498293634</v>
      </c>
      <c r="E146" s="19"/>
      <c r="F146" s="31">
        <f>SUM(F143:F144)</f>
        <v>10031529093</v>
      </c>
      <c r="G146" s="19"/>
      <c r="H146" s="31">
        <f>SUM(H143:H144)</f>
        <v>1777812634</v>
      </c>
      <c r="I146" s="19"/>
      <c r="J146" s="31">
        <f>SUM(J143:J144)</f>
        <v>2584231780</v>
      </c>
    </row>
    <row r="147" spans="1:10" ht="7.5" customHeight="1">
      <c r="A147" s="39"/>
      <c r="D147" s="29"/>
      <c r="E147" s="19"/>
      <c r="F147" s="29"/>
      <c r="G147" s="19"/>
      <c r="H147" s="29"/>
      <c r="I147" s="19"/>
      <c r="J147" s="29"/>
    </row>
    <row r="148" spans="1:10" ht="15.75" customHeight="1">
      <c r="A148" s="39" t="s">
        <v>48</v>
      </c>
      <c r="D148" s="19">
        <f>+D139-D146</f>
        <v>5441225303</v>
      </c>
      <c r="E148" s="19"/>
      <c r="F148" s="19">
        <f>+F139-F146</f>
        <v>4254827551</v>
      </c>
      <c r="G148" s="19"/>
      <c r="H148" s="19">
        <f>+H139-H146</f>
        <v>1949526606</v>
      </c>
      <c r="I148" s="19"/>
      <c r="J148" s="19">
        <f>+J139-J146</f>
        <v>1314850867</v>
      </c>
    </row>
    <row r="149" spans="1:10" ht="15.75" customHeight="1">
      <c r="A149" s="33" t="s">
        <v>28</v>
      </c>
      <c r="D149" s="31">
        <v>2846475949</v>
      </c>
      <c r="E149" s="19"/>
      <c r="F149" s="31">
        <v>3181539013</v>
      </c>
      <c r="G149" s="19"/>
      <c r="H149" s="31">
        <v>963232638</v>
      </c>
      <c r="I149" s="19"/>
      <c r="J149" s="31">
        <v>917428870</v>
      </c>
    </row>
    <row r="150" spans="4:10" ht="7.5" customHeight="1">
      <c r="D150" s="29"/>
      <c r="E150" s="19"/>
      <c r="F150" s="29"/>
      <c r="G150" s="19"/>
      <c r="H150" s="29"/>
      <c r="I150" s="19"/>
      <c r="J150" s="29"/>
    </row>
    <row r="151" spans="1:10" ht="15.75" customHeight="1">
      <c r="A151" s="39" t="s">
        <v>147</v>
      </c>
      <c r="D151" s="19">
        <f>+D148-D149</f>
        <v>2594749354</v>
      </c>
      <c r="E151" s="19"/>
      <c r="F151" s="19">
        <f>+F148-F149</f>
        <v>1073288538</v>
      </c>
      <c r="G151" s="19"/>
      <c r="H151" s="19">
        <f>+H148-H149</f>
        <v>986293968</v>
      </c>
      <c r="I151" s="19"/>
      <c r="J151" s="19">
        <f>+J148-J149</f>
        <v>397421997</v>
      </c>
    </row>
    <row r="152" spans="1:10" ht="15.75" customHeight="1">
      <c r="A152" s="33" t="s">
        <v>59</v>
      </c>
      <c r="D152" s="19">
        <v>194511750</v>
      </c>
      <c r="E152" s="19"/>
      <c r="F152" s="19">
        <v>109213251</v>
      </c>
      <c r="G152" s="19"/>
      <c r="H152" s="19">
        <v>29212289</v>
      </c>
      <c r="I152" s="19"/>
      <c r="J152" s="19">
        <v>20866080</v>
      </c>
    </row>
    <row r="153" spans="1:10" ht="15.75" customHeight="1">
      <c r="A153" s="33" t="s">
        <v>60</v>
      </c>
      <c r="D153" s="31">
        <v>-146708175</v>
      </c>
      <c r="E153" s="19"/>
      <c r="F153" s="31">
        <v>-50276944</v>
      </c>
      <c r="G153" s="19"/>
      <c r="H153" s="31">
        <v>-6011856</v>
      </c>
      <c r="I153" s="19"/>
      <c r="J153" s="31">
        <v>-26282205</v>
      </c>
    </row>
    <row r="154" spans="4:10" ht="7.5" customHeight="1">
      <c r="D154" s="29"/>
      <c r="E154" s="19"/>
      <c r="F154" s="29"/>
      <c r="G154" s="19"/>
      <c r="H154" s="29"/>
      <c r="I154" s="19"/>
      <c r="J154" s="29"/>
    </row>
    <row r="155" spans="1:10" ht="15.75" customHeight="1">
      <c r="A155" s="39" t="s">
        <v>61</v>
      </c>
      <c r="B155" s="27">
        <v>17</v>
      </c>
      <c r="D155" s="19">
        <f>SUM(D151:D153)</f>
        <v>2642552929</v>
      </c>
      <c r="E155" s="19"/>
      <c r="F155" s="19">
        <f>SUM(F151:F153)</f>
        <v>1132224845</v>
      </c>
      <c r="G155" s="19"/>
      <c r="H155" s="19">
        <f>SUM(H151:H153)</f>
        <v>1009494401</v>
      </c>
      <c r="I155" s="19"/>
      <c r="J155" s="19">
        <f>SUM(J151:J153)</f>
        <v>392005872</v>
      </c>
    </row>
    <row r="156" spans="1:10" ht="15.75" customHeight="1">
      <c r="A156" s="33" t="s">
        <v>97</v>
      </c>
      <c r="D156" s="19"/>
      <c r="E156" s="19"/>
      <c r="F156" s="19"/>
      <c r="G156" s="19"/>
      <c r="H156" s="19"/>
      <c r="I156" s="19"/>
      <c r="J156" s="19"/>
    </row>
    <row r="157" spans="1:10" ht="15.75" customHeight="1">
      <c r="A157" s="33" t="s">
        <v>183</v>
      </c>
      <c r="B157" s="27">
        <v>7</v>
      </c>
      <c r="D157" s="31">
        <v>134474</v>
      </c>
      <c r="E157" s="19"/>
      <c r="F157" s="31">
        <v>-5149035</v>
      </c>
      <c r="G157" s="19"/>
      <c r="H157" s="38" t="s">
        <v>69</v>
      </c>
      <c r="I157" s="19"/>
      <c r="J157" s="38" t="s">
        <v>69</v>
      </c>
    </row>
    <row r="158" spans="4:10" ht="7.5" customHeight="1">
      <c r="D158" s="29"/>
      <c r="E158" s="19"/>
      <c r="F158" s="29"/>
      <c r="G158" s="19"/>
      <c r="H158" s="64"/>
      <c r="I158" s="19"/>
      <c r="J158" s="64"/>
    </row>
    <row r="159" spans="1:10" ht="15.75" customHeight="1">
      <c r="A159" s="39" t="s">
        <v>148</v>
      </c>
      <c r="D159" s="19">
        <f>SUM(D155:D157)</f>
        <v>2642687403</v>
      </c>
      <c r="E159" s="19"/>
      <c r="F159" s="19">
        <f>SUM(F155:F157)</f>
        <v>1127075810</v>
      </c>
      <c r="G159" s="19"/>
      <c r="H159" s="19">
        <f>SUM(H155:H157)</f>
        <v>1009494401</v>
      </c>
      <c r="I159" s="19"/>
      <c r="J159" s="19">
        <f>SUM(J155:J157)</f>
        <v>392005872</v>
      </c>
    </row>
    <row r="160" spans="1:10" ht="15.75" customHeight="1">
      <c r="A160" s="33" t="s">
        <v>22</v>
      </c>
      <c r="D160" s="19">
        <v>19246871</v>
      </c>
      <c r="E160" s="19"/>
      <c r="F160" s="19">
        <v>17406489</v>
      </c>
      <c r="G160" s="19"/>
      <c r="H160" s="19">
        <v>7507595</v>
      </c>
      <c r="I160" s="19"/>
      <c r="J160" s="19">
        <v>120755170</v>
      </c>
    </row>
    <row r="161" spans="1:10" ht="15.75" customHeight="1">
      <c r="A161" s="33" t="s">
        <v>117</v>
      </c>
      <c r="D161" s="19">
        <v>-1682043804</v>
      </c>
      <c r="E161" s="19"/>
      <c r="F161" s="19">
        <v>-1756820506</v>
      </c>
      <c r="G161" s="19"/>
      <c r="H161" s="19">
        <v>-653629501</v>
      </c>
      <c r="I161" s="19"/>
      <c r="J161" s="19">
        <v>-745784454</v>
      </c>
    </row>
    <row r="162" spans="1:10" ht="15.75" customHeight="1">
      <c r="A162" s="33" t="s">
        <v>168</v>
      </c>
      <c r="D162" s="31">
        <v>2458333860</v>
      </c>
      <c r="E162" s="19"/>
      <c r="F162" s="31">
        <v>1241292222</v>
      </c>
      <c r="G162" s="19"/>
      <c r="H162" s="31">
        <v>-211607553</v>
      </c>
      <c r="I162" s="19"/>
      <c r="J162" s="31">
        <v>73284531</v>
      </c>
    </row>
    <row r="163" spans="4:10" ht="7.5" customHeight="1">
      <c r="D163" s="29"/>
      <c r="E163" s="19"/>
      <c r="F163" s="29"/>
      <c r="G163" s="19"/>
      <c r="H163" s="29"/>
      <c r="I163" s="19"/>
      <c r="J163" s="29"/>
    </row>
    <row r="164" spans="1:10" ht="15.75" customHeight="1">
      <c r="A164" s="39" t="s">
        <v>137</v>
      </c>
      <c r="D164" s="29">
        <f>SUM(D159:D162)</f>
        <v>3438224330</v>
      </c>
      <c r="E164" s="19"/>
      <c r="F164" s="29">
        <f>SUM(F159:F162)</f>
        <v>628954015</v>
      </c>
      <c r="G164" s="19"/>
      <c r="H164" s="29">
        <f>SUM(H159:H162)</f>
        <v>151764942</v>
      </c>
      <c r="I164" s="19"/>
      <c r="J164" s="29">
        <f>SUM(J159:J162)</f>
        <v>-159738881</v>
      </c>
    </row>
    <row r="165" spans="1:10" ht="15.75" customHeight="1">
      <c r="A165" s="33" t="s">
        <v>190</v>
      </c>
      <c r="B165" s="27">
        <v>18</v>
      </c>
      <c r="D165" s="31">
        <v>-84963602</v>
      </c>
      <c r="E165" s="19"/>
      <c r="F165" s="31">
        <v>-161686530</v>
      </c>
      <c r="G165" s="19"/>
      <c r="H165" s="45">
        <v>-94767729</v>
      </c>
      <c r="I165" s="27"/>
      <c r="J165" s="45">
        <v>109920515</v>
      </c>
    </row>
    <row r="166" spans="4:10" ht="7.5" customHeight="1">
      <c r="D166" s="29"/>
      <c r="E166" s="19"/>
      <c r="F166" s="29"/>
      <c r="G166" s="19"/>
      <c r="H166" s="81"/>
      <c r="I166" s="27"/>
      <c r="J166" s="81"/>
    </row>
    <row r="167" spans="1:10" ht="15.75" customHeight="1" thickBot="1">
      <c r="A167" s="39" t="s">
        <v>118</v>
      </c>
      <c r="D167" s="23">
        <f>SUM(D164:D165)</f>
        <v>3353260728</v>
      </c>
      <c r="E167" s="19"/>
      <c r="F167" s="23">
        <f>SUM(F164:F165)</f>
        <v>467267485</v>
      </c>
      <c r="G167" s="19"/>
      <c r="H167" s="23">
        <f>SUM(H164:H165)</f>
        <v>56997213</v>
      </c>
      <c r="I167" s="19"/>
      <c r="J167" s="23">
        <f>SUM(J164:J165)</f>
        <v>-49818366</v>
      </c>
    </row>
    <row r="168" spans="1:10" ht="7.5" customHeight="1" thickTop="1">
      <c r="A168" s="39"/>
      <c r="D168" s="29"/>
      <c r="E168" s="19"/>
      <c r="F168" s="29"/>
      <c r="G168" s="19"/>
      <c r="H168" s="29"/>
      <c r="I168" s="19"/>
      <c r="J168" s="29"/>
    </row>
    <row r="169" spans="1:10" ht="15.75" customHeight="1">
      <c r="A169" s="39" t="s">
        <v>163</v>
      </c>
      <c r="D169" s="29"/>
      <c r="E169" s="19"/>
      <c r="F169" s="29"/>
      <c r="G169" s="19"/>
      <c r="H169" s="29"/>
      <c r="I169" s="19"/>
      <c r="J169" s="29"/>
    </row>
    <row r="170" spans="1:10" ht="15.75" customHeight="1">
      <c r="A170" s="33" t="s">
        <v>191</v>
      </c>
      <c r="D170" s="29">
        <f>+D173-D171</f>
        <v>2738240272</v>
      </c>
      <c r="E170" s="19"/>
      <c r="F170" s="29">
        <v>413755416</v>
      </c>
      <c r="G170" s="19"/>
      <c r="H170" s="29">
        <v>56997213</v>
      </c>
      <c r="I170" s="19"/>
      <c r="J170" s="29">
        <v>-49818366</v>
      </c>
    </row>
    <row r="171" spans="1:10" ht="15.75" customHeight="1">
      <c r="A171" s="33" t="s">
        <v>184</v>
      </c>
      <c r="D171" s="31">
        <v>615020456</v>
      </c>
      <c r="E171" s="19"/>
      <c r="F171" s="31">
        <v>53512069</v>
      </c>
      <c r="G171" s="19"/>
      <c r="H171" s="38" t="s">
        <v>69</v>
      </c>
      <c r="I171" s="27"/>
      <c r="J171" s="38" t="s">
        <v>69</v>
      </c>
    </row>
    <row r="172" spans="4:10" ht="7.5" customHeight="1">
      <c r="D172" s="29"/>
      <c r="E172" s="19"/>
      <c r="F172" s="29"/>
      <c r="G172" s="19"/>
      <c r="H172" s="64"/>
      <c r="I172" s="27"/>
      <c r="J172" s="64"/>
    </row>
    <row r="173" spans="4:10" ht="15.75" customHeight="1" thickBot="1">
      <c r="D173" s="23">
        <f>+D167</f>
        <v>3353260728</v>
      </c>
      <c r="E173" s="19"/>
      <c r="F173" s="23">
        <f>SUM(F170:F171)</f>
        <v>467267485</v>
      </c>
      <c r="G173" s="19"/>
      <c r="H173" s="23">
        <f>SUM(H170:H171)</f>
        <v>56997213</v>
      </c>
      <c r="I173" s="19"/>
      <c r="J173" s="23">
        <f>SUM(J170:J171)</f>
        <v>-49818366</v>
      </c>
    </row>
    <row r="174" spans="1:10" ht="15.75" customHeight="1" thickTop="1">
      <c r="A174" s="69"/>
      <c r="D174" s="32">
        <f>+D167-D173</f>
        <v>0</v>
      </c>
      <c r="E174" s="32"/>
      <c r="F174" s="49">
        <f>+F167-F173</f>
        <v>0</v>
      </c>
      <c r="G174" s="49"/>
      <c r="H174" s="49">
        <f>+H167-H173</f>
        <v>0</v>
      </c>
      <c r="I174" s="49"/>
      <c r="J174" s="49">
        <f>+J167-J173</f>
        <v>0</v>
      </c>
    </row>
    <row r="175" spans="1:10" ht="15.75" customHeight="1">
      <c r="A175" s="69"/>
      <c r="D175" s="32">
        <f>+D113-F113-D170</f>
        <v>0</v>
      </c>
      <c r="E175" s="32"/>
      <c r="F175" s="49"/>
      <c r="G175" s="49"/>
      <c r="H175" s="49">
        <f>+H113-J113-H170</f>
        <v>0</v>
      </c>
      <c r="I175" s="49"/>
      <c r="J175" s="49"/>
    </row>
    <row r="176" spans="1:2" ht="15.75" customHeight="1">
      <c r="A176" s="39" t="s">
        <v>164</v>
      </c>
      <c r="B176" s="33"/>
    </row>
    <row r="177" spans="1:10" ht="15.75" customHeight="1">
      <c r="A177" s="39" t="s">
        <v>185</v>
      </c>
      <c r="D177" s="32"/>
      <c r="E177" s="32"/>
      <c r="F177" s="32"/>
      <c r="G177" s="32"/>
      <c r="H177" s="32"/>
      <c r="I177" s="32"/>
      <c r="J177" s="32"/>
    </row>
    <row r="178" spans="1:10" ht="15.75" customHeight="1">
      <c r="A178" s="39" t="s">
        <v>186</v>
      </c>
      <c r="B178" s="27">
        <v>19</v>
      </c>
      <c r="D178" s="32"/>
      <c r="E178" s="32"/>
      <c r="F178" s="32"/>
      <c r="G178" s="32"/>
      <c r="H178" s="32"/>
      <c r="I178" s="32"/>
      <c r="J178" s="32"/>
    </row>
    <row r="179" spans="1:10" ht="15.75" customHeight="1">
      <c r="A179" s="69" t="s">
        <v>126</v>
      </c>
      <c r="D179" s="32">
        <v>0.67</v>
      </c>
      <c r="E179" s="32"/>
      <c r="F179" s="32">
        <v>0.06</v>
      </c>
      <c r="G179" s="32"/>
      <c r="H179" s="32">
        <v>-0.03</v>
      </c>
      <c r="I179" s="32"/>
      <c r="J179" s="32">
        <v>-0.06</v>
      </c>
    </row>
    <row r="180" spans="1:10" ht="15.75" customHeight="1">
      <c r="A180" s="69" t="s">
        <v>127</v>
      </c>
      <c r="D180" s="32">
        <v>0.59</v>
      </c>
      <c r="E180" s="32"/>
      <c r="F180" s="49" t="s">
        <v>69</v>
      </c>
      <c r="G180" s="49"/>
      <c r="H180" s="49" t="s">
        <v>69</v>
      </c>
      <c r="I180" s="49"/>
      <c r="J180" s="49" t="s">
        <v>69</v>
      </c>
    </row>
    <row r="181" spans="1:10" ht="15.75" customHeight="1">
      <c r="A181" s="69"/>
      <c r="D181" s="32"/>
      <c r="E181" s="32"/>
      <c r="F181" s="49"/>
      <c r="G181" s="49"/>
      <c r="H181" s="49"/>
      <c r="I181" s="49"/>
      <c r="J181" s="49"/>
    </row>
    <row r="182" spans="1:10" ht="15.75" customHeight="1">
      <c r="A182" s="69"/>
      <c r="D182" s="32"/>
      <c r="E182" s="32"/>
      <c r="F182" s="49"/>
      <c r="G182" s="49"/>
      <c r="H182" s="49"/>
      <c r="I182" s="49"/>
      <c r="J182" s="49"/>
    </row>
    <row r="183" spans="1:10" ht="15.75" customHeight="1">
      <c r="A183" s="69"/>
      <c r="D183" s="32"/>
      <c r="E183" s="32"/>
      <c r="F183" s="49"/>
      <c r="G183" s="49"/>
      <c r="H183" s="49"/>
      <c r="I183" s="49"/>
      <c r="J183" s="49"/>
    </row>
    <row r="184" spans="1:10" ht="13.5" customHeight="1">
      <c r="A184" s="69"/>
      <c r="D184" s="32"/>
      <c r="E184" s="32"/>
      <c r="F184" s="49"/>
      <c r="G184" s="49"/>
      <c r="H184" s="49"/>
      <c r="I184" s="49"/>
      <c r="J184" s="49"/>
    </row>
    <row r="185" spans="1:10" ht="14.25" customHeight="1">
      <c r="A185" s="96" t="str">
        <f>A57</f>
        <v>The accompanying notes on pages 9 to 32 are an integral part of these interim financial statements.</v>
      </c>
      <c r="B185" s="96"/>
      <c r="C185" s="96"/>
      <c r="D185" s="96"/>
      <c r="E185" s="96"/>
      <c r="F185" s="96"/>
      <c r="G185" s="96"/>
      <c r="H185" s="96"/>
      <c r="I185" s="96"/>
      <c r="J185" s="96"/>
    </row>
    <row r="186" ht="14.25" customHeight="1">
      <c r="J186" s="19">
        <v>5</v>
      </c>
    </row>
  </sheetData>
  <mergeCells count="9">
    <mergeCell ref="D127:F127"/>
    <mergeCell ref="H127:J127"/>
    <mergeCell ref="A185:J185"/>
    <mergeCell ref="H5:J5"/>
    <mergeCell ref="D5:F5"/>
    <mergeCell ref="D63:F63"/>
    <mergeCell ref="H63:J63"/>
    <mergeCell ref="A119:B119"/>
    <mergeCell ref="A121:J121"/>
  </mergeCells>
  <printOptions/>
  <pageMargins left="1" right="0.5" top="0.5" bottom="0.4" header="0.49" footer="0.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Zeros="0" zoomScale="75" zoomScaleNormal="75" workbookViewId="0" topLeftCell="A25">
      <selection activeCell="X52" sqref="X52"/>
    </sheetView>
  </sheetViews>
  <sheetFormatPr defaultColWidth="9.140625" defaultRowHeight="15.75" customHeight="1"/>
  <cols>
    <col min="1" max="1" width="39.421875" style="33" customWidth="1"/>
    <col min="2" max="2" width="12.57421875" style="17" customWidth="1"/>
    <col min="3" max="3" width="0.5625" style="17" customWidth="1"/>
    <col min="4" max="4" width="13.28125" style="17" customWidth="1"/>
    <col min="5" max="5" width="0.42578125" style="17" customWidth="1"/>
    <col min="6" max="6" width="13.140625" style="17" customWidth="1"/>
    <col min="7" max="7" width="0.5625" style="17" customWidth="1"/>
    <col min="8" max="8" width="13.7109375" style="17" customWidth="1"/>
    <col min="9" max="9" width="0.5625" style="33" customWidth="1"/>
    <col min="10" max="10" width="13.421875" style="17" customWidth="1"/>
    <col min="11" max="11" width="0.5625" style="33" customWidth="1"/>
    <col min="12" max="12" width="13.8515625" style="33" customWidth="1"/>
    <col min="13" max="13" width="0.5625" style="33" customWidth="1"/>
    <col min="14" max="14" width="15.00390625" style="33" bestFit="1" customWidth="1"/>
    <col min="15" max="15" width="0.42578125" style="33" customWidth="1"/>
    <col min="16" max="16" width="10.28125" style="33" customWidth="1"/>
    <col min="17" max="17" width="0.42578125" style="33" customWidth="1"/>
    <col min="18" max="18" width="14.28125" style="33" customWidth="1"/>
    <col min="19" max="19" width="0.42578125" style="33" customWidth="1"/>
    <col min="20" max="20" width="14.28125" style="33" customWidth="1"/>
    <col min="21" max="21" width="0.5625" style="33" customWidth="1"/>
    <col min="22" max="22" width="12.7109375" style="33" customWidth="1"/>
    <col min="23" max="23" width="0.42578125" style="33" customWidth="1"/>
    <col min="24" max="24" width="13.421875" style="33" customWidth="1"/>
    <col min="25" max="25" width="13.00390625" style="33" customWidth="1"/>
    <col min="26" max="16384" width="9.140625" style="33" customWidth="1"/>
  </cols>
  <sheetData>
    <row r="1" spans="1:10" s="88" customFormat="1" ht="15.75" customHeight="1">
      <c r="A1" s="86" t="str">
        <f>'Eng 3-5'!A1</f>
        <v>True Corporation Public Company Limited</v>
      </c>
      <c r="B1" s="87"/>
      <c r="C1" s="87"/>
      <c r="D1" s="87"/>
      <c r="E1" s="87"/>
      <c r="F1" s="87"/>
      <c r="G1" s="87"/>
      <c r="H1" s="87"/>
      <c r="J1" s="87"/>
    </row>
    <row r="2" spans="1:10" s="88" customFormat="1" ht="24" customHeight="1">
      <c r="A2" s="86" t="s">
        <v>44</v>
      </c>
      <c r="B2" s="87"/>
      <c r="C2" s="87"/>
      <c r="D2" s="87"/>
      <c r="E2" s="87"/>
      <c r="F2" s="87"/>
      <c r="G2" s="87"/>
      <c r="H2" s="87"/>
      <c r="J2" s="87"/>
    </row>
    <row r="3" spans="1:24" s="88" customFormat="1" ht="15.75" customHeight="1">
      <c r="A3" s="89" t="s">
        <v>153</v>
      </c>
      <c r="B3" s="90"/>
      <c r="C3" s="90"/>
      <c r="D3" s="90"/>
      <c r="E3" s="90"/>
      <c r="F3" s="90"/>
      <c r="G3" s="90"/>
      <c r="H3" s="90"/>
      <c r="I3" s="91"/>
      <c r="J3" s="90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10" s="62" customFormat="1" ht="15.75" customHeight="1">
      <c r="A4" s="43"/>
      <c r="B4" s="26"/>
      <c r="C4" s="26"/>
      <c r="D4" s="26"/>
      <c r="E4" s="26"/>
      <c r="F4" s="26"/>
      <c r="G4" s="26"/>
      <c r="H4" s="26"/>
      <c r="J4" s="26"/>
    </row>
    <row r="5" spans="2:24" s="55" customFormat="1" ht="15.75" customHeight="1">
      <c r="B5" s="76" t="s">
        <v>1</v>
      </c>
      <c r="C5" s="76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2:24" s="55" customFormat="1" ht="15.75" customHeight="1">
      <c r="B6" s="78" t="s">
        <v>187</v>
      </c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63"/>
      <c r="V6" s="63"/>
      <c r="W6" s="63"/>
      <c r="X6" s="63"/>
    </row>
    <row r="7" spans="2:24" s="55" customFormat="1" ht="15.75" customHeight="1">
      <c r="B7" s="10"/>
      <c r="C7" s="10"/>
      <c r="D7" s="63"/>
      <c r="E7" s="63"/>
      <c r="F7" s="63"/>
      <c r="G7" s="63"/>
      <c r="H7" s="63"/>
      <c r="I7" s="63"/>
      <c r="J7" s="63"/>
      <c r="K7" s="63"/>
      <c r="L7" s="63"/>
      <c r="M7" s="63"/>
      <c r="N7" s="53" t="s">
        <v>84</v>
      </c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2:24" s="55" customFormat="1" ht="15.75" customHeight="1">
      <c r="B8" s="10"/>
      <c r="C8" s="10"/>
      <c r="D8" s="63"/>
      <c r="E8" s="63"/>
      <c r="F8" s="63"/>
      <c r="G8" s="63"/>
      <c r="H8" s="63"/>
      <c r="I8" s="63"/>
      <c r="J8" s="63"/>
      <c r="K8" s="63"/>
      <c r="L8" s="63"/>
      <c r="M8" s="63"/>
      <c r="N8" s="53" t="s">
        <v>102</v>
      </c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2:24" s="55" customFormat="1" ht="15.75" customHeight="1">
      <c r="B9" s="95" t="s">
        <v>70</v>
      </c>
      <c r="C9" s="95"/>
      <c r="D9" s="95"/>
      <c r="E9" s="53"/>
      <c r="F9" s="53"/>
      <c r="G9" s="53"/>
      <c r="H9" s="53"/>
      <c r="I9" s="53"/>
      <c r="J9" s="53"/>
      <c r="K9" s="53"/>
      <c r="L9" s="53" t="s">
        <v>52</v>
      </c>
      <c r="M9" s="53"/>
      <c r="N9" s="53" t="s">
        <v>91</v>
      </c>
      <c r="O9" s="53"/>
      <c r="P9" s="53"/>
      <c r="Q9" s="53"/>
      <c r="R9" s="53"/>
      <c r="S9" s="53"/>
      <c r="T9" s="53"/>
      <c r="U9" s="53"/>
      <c r="V9" s="53" t="s">
        <v>80</v>
      </c>
      <c r="W9" s="53"/>
      <c r="X9" s="53"/>
    </row>
    <row r="10" spans="2:24" s="55" customFormat="1" ht="15.75" customHeight="1">
      <c r="B10" s="53" t="s">
        <v>71</v>
      </c>
      <c r="C10" s="53"/>
      <c r="D10" s="53" t="s">
        <v>73</v>
      </c>
      <c r="E10" s="53"/>
      <c r="F10" s="53" t="s">
        <v>74</v>
      </c>
      <c r="G10" s="53"/>
      <c r="H10" s="53" t="s">
        <v>76</v>
      </c>
      <c r="I10" s="53"/>
      <c r="J10" s="53" t="s">
        <v>160</v>
      </c>
      <c r="K10" s="53"/>
      <c r="L10" s="53" t="s">
        <v>77</v>
      </c>
      <c r="M10" s="53"/>
      <c r="N10" s="53" t="s">
        <v>92</v>
      </c>
      <c r="O10" s="53"/>
      <c r="P10" s="53" t="s">
        <v>78</v>
      </c>
      <c r="Q10" s="53"/>
      <c r="R10" s="53"/>
      <c r="S10" s="53"/>
      <c r="T10" s="53"/>
      <c r="U10" s="53"/>
      <c r="V10" s="53" t="s">
        <v>81</v>
      </c>
      <c r="W10" s="53"/>
      <c r="X10" s="53"/>
    </row>
    <row r="11" spans="2:24" s="55" customFormat="1" ht="15.75" customHeight="1">
      <c r="B11" s="53" t="s">
        <v>72</v>
      </c>
      <c r="C11" s="53"/>
      <c r="D11" s="53" t="s">
        <v>72</v>
      </c>
      <c r="E11" s="53"/>
      <c r="F11" s="53" t="s">
        <v>75</v>
      </c>
      <c r="G11" s="53"/>
      <c r="H11" s="53" t="s">
        <v>75</v>
      </c>
      <c r="I11" s="53"/>
      <c r="J11" s="53" t="s">
        <v>161</v>
      </c>
      <c r="K11" s="53"/>
      <c r="L11" s="53" t="s">
        <v>53</v>
      </c>
      <c r="M11" s="53"/>
      <c r="N11" s="53" t="s">
        <v>93</v>
      </c>
      <c r="O11" s="53"/>
      <c r="P11" s="53" t="s">
        <v>79</v>
      </c>
      <c r="Q11" s="53"/>
      <c r="R11" s="53" t="s">
        <v>15</v>
      </c>
      <c r="S11" s="53"/>
      <c r="T11" s="53" t="s">
        <v>54</v>
      </c>
      <c r="U11" s="53"/>
      <c r="V11" s="53" t="s">
        <v>82</v>
      </c>
      <c r="W11" s="53"/>
      <c r="X11" s="53" t="s">
        <v>54</v>
      </c>
    </row>
    <row r="12" spans="2:24" s="55" customFormat="1" ht="15.75" customHeight="1">
      <c r="B12" s="14" t="s">
        <v>68</v>
      </c>
      <c r="C12" s="10"/>
      <c r="D12" s="14" t="str">
        <f>B12</f>
        <v>Baht </v>
      </c>
      <c r="F12" s="14" t="str">
        <f>D12</f>
        <v>Baht </v>
      </c>
      <c r="H12" s="14" t="str">
        <f>B12</f>
        <v>Baht </v>
      </c>
      <c r="J12" s="14" t="str">
        <f>D12</f>
        <v>Baht </v>
      </c>
      <c r="L12" s="14" t="str">
        <f>B12</f>
        <v>Baht </v>
      </c>
      <c r="N12" s="14" t="s">
        <v>67</v>
      </c>
      <c r="P12" s="14" t="s">
        <v>67</v>
      </c>
      <c r="R12" s="14" t="str">
        <f>B12</f>
        <v>Baht </v>
      </c>
      <c r="T12" s="14" t="s">
        <v>67</v>
      </c>
      <c r="V12" s="14" t="str">
        <f>B12</f>
        <v>Baht </v>
      </c>
      <c r="X12" s="14" t="str">
        <f>V12</f>
        <v>Baht </v>
      </c>
    </row>
    <row r="13" spans="2:24" s="55" customFormat="1" ht="15.75" customHeight="1">
      <c r="B13" s="10"/>
      <c r="C13" s="10"/>
      <c r="D13" s="10"/>
      <c r="F13" s="10"/>
      <c r="H13" s="10"/>
      <c r="J13" s="10"/>
      <c r="L13" s="10"/>
      <c r="N13" s="10"/>
      <c r="P13" s="10"/>
      <c r="R13" s="10"/>
      <c r="T13" s="10"/>
      <c r="V13" s="10"/>
      <c r="X13" s="10"/>
    </row>
    <row r="14" spans="1:24" ht="15.75" customHeight="1">
      <c r="A14" s="39" t="s">
        <v>158</v>
      </c>
      <c r="B14" s="19"/>
      <c r="C14" s="19"/>
      <c r="D14" s="19"/>
      <c r="E14" s="19"/>
      <c r="F14" s="19"/>
      <c r="G14" s="19"/>
      <c r="H14" s="19"/>
      <c r="I14" s="36"/>
      <c r="J14" s="19"/>
      <c r="K14" s="36"/>
      <c r="L14" s="36"/>
      <c r="M14" s="36"/>
      <c r="N14" s="27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15.75" customHeight="1">
      <c r="A15" s="33" t="s">
        <v>165</v>
      </c>
      <c r="B15" s="19">
        <v>6993357710</v>
      </c>
      <c r="C15" s="19"/>
      <c r="D15" s="19">
        <v>38038433840</v>
      </c>
      <c r="E15" s="19"/>
      <c r="F15" s="19">
        <v>11432046462</v>
      </c>
      <c r="G15" s="19"/>
      <c r="H15" s="19">
        <v>-5481702713</v>
      </c>
      <c r="I15" s="36"/>
      <c r="J15" s="19">
        <v>2078140657</v>
      </c>
      <c r="K15" s="36"/>
      <c r="L15" s="36">
        <v>104344130</v>
      </c>
      <c r="M15" s="36"/>
      <c r="N15" s="27" t="s">
        <v>69</v>
      </c>
      <c r="O15" s="36"/>
      <c r="P15" s="36">
        <v>34880969</v>
      </c>
      <c r="Q15" s="36"/>
      <c r="R15" s="36">
        <v>-42589541680</v>
      </c>
      <c r="S15" s="36"/>
      <c r="T15" s="36">
        <f>SUM(B15:R15)</f>
        <v>10609959375</v>
      </c>
      <c r="U15" s="36"/>
      <c r="V15" s="36">
        <v>1346001940</v>
      </c>
      <c r="W15" s="36"/>
      <c r="X15" s="36">
        <f>SUM(T15:V15)</f>
        <v>11955961315</v>
      </c>
    </row>
    <row r="16" spans="1:25" ht="15.75" customHeight="1">
      <c r="A16" s="33" t="s">
        <v>177</v>
      </c>
      <c r="B16" s="38" t="s">
        <v>69</v>
      </c>
      <c r="C16" s="27"/>
      <c r="D16" s="38" t="s">
        <v>69</v>
      </c>
      <c r="E16" s="27"/>
      <c r="F16" s="38" t="s">
        <v>69</v>
      </c>
      <c r="G16" s="27"/>
      <c r="H16" s="38" t="s">
        <v>69</v>
      </c>
      <c r="I16" s="27"/>
      <c r="J16" s="31">
        <v>-252559078</v>
      </c>
      <c r="K16" s="27"/>
      <c r="L16" s="38" t="s">
        <v>69</v>
      </c>
      <c r="M16" s="27"/>
      <c r="N16" s="38" t="s">
        <v>69</v>
      </c>
      <c r="O16" s="27"/>
      <c r="P16" s="38" t="s">
        <v>69</v>
      </c>
      <c r="Q16" s="36"/>
      <c r="R16" s="45">
        <v>-2326182892</v>
      </c>
      <c r="S16" s="36"/>
      <c r="T16" s="45">
        <f>SUM(B16:R16)</f>
        <v>-2578741970</v>
      </c>
      <c r="U16" s="36"/>
      <c r="V16" s="45">
        <v>673531566</v>
      </c>
      <c r="W16" s="36"/>
      <c r="X16" s="45">
        <f>SUM(T16:V16)</f>
        <v>-1905210404</v>
      </c>
      <c r="Y16" s="36"/>
    </row>
    <row r="17" spans="1:25" ht="15.75" customHeight="1">
      <c r="A17" s="33" t="s">
        <v>166</v>
      </c>
      <c r="B17" s="19">
        <f>SUM(B15:B16)</f>
        <v>6993357710</v>
      </c>
      <c r="C17" s="19"/>
      <c r="D17" s="19">
        <f>SUM(D15:D16)</f>
        <v>38038433840</v>
      </c>
      <c r="E17" s="19"/>
      <c r="F17" s="19">
        <f>SUM(F15:F16)</f>
        <v>11432046462</v>
      </c>
      <c r="G17" s="19"/>
      <c r="H17" s="19">
        <f>SUM(H15:H16)</f>
        <v>-5481702713</v>
      </c>
      <c r="I17" s="36"/>
      <c r="J17" s="19">
        <f>SUM(J15:J16)</f>
        <v>1825581579</v>
      </c>
      <c r="K17" s="36"/>
      <c r="L17" s="19">
        <f>SUM(L15:L16)</f>
        <v>104344130</v>
      </c>
      <c r="M17" s="36"/>
      <c r="N17" s="27" t="s">
        <v>69</v>
      </c>
      <c r="O17" s="36"/>
      <c r="P17" s="19">
        <f>SUM(P15:P16)</f>
        <v>34880969</v>
      </c>
      <c r="Q17" s="36"/>
      <c r="R17" s="19">
        <f>SUM(R15:R16)</f>
        <v>-44915724572</v>
      </c>
      <c r="S17" s="36"/>
      <c r="T17" s="19">
        <f>SUM(T15:T16)</f>
        <v>8031217405</v>
      </c>
      <c r="U17" s="36"/>
      <c r="V17" s="19">
        <f>SUM(V15:V16)</f>
        <v>2019533506</v>
      </c>
      <c r="W17" s="36"/>
      <c r="X17" s="19">
        <f>SUM(X15:X16)</f>
        <v>10050750911</v>
      </c>
      <c r="Y17" s="36">
        <f>+X17-'Eng 3-5'!F117</f>
        <v>0</v>
      </c>
    </row>
    <row r="18" spans="1:24" ht="15.75" customHeight="1">
      <c r="A18" s="33" t="s">
        <v>130</v>
      </c>
      <c r="B18" s="27" t="s">
        <v>69</v>
      </c>
      <c r="C18" s="27"/>
      <c r="D18" s="27" t="s">
        <v>69</v>
      </c>
      <c r="E18" s="19"/>
      <c r="F18" s="27" t="s">
        <v>69</v>
      </c>
      <c r="G18" s="19"/>
      <c r="H18" s="27" t="s">
        <v>69</v>
      </c>
      <c r="I18" s="36"/>
      <c r="J18" s="27" t="s">
        <v>69</v>
      </c>
      <c r="K18" s="36"/>
      <c r="L18" s="27" t="s">
        <v>69</v>
      </c>
      <c r="M18" s="36"/>
      <c r="N18" s="27" t="s">
        <v>69</v>
      </c>
      <c r="O18" s="36"/>
      <c r="P18" s="27" t="s">
        <v>69</v>
      </c>
      <c r="Q18" s="36"/>
      <c r="R18" s="36">
        <f>+'Eng 3-5'!D170</f>
        <v>2738240272</v>
      </c>
      <c r="S18" s="36"/>
      <c r="T18" s="36">
        <f>SUM(B18:R18)</f>
        <v>2738240272</v>
      </c>
      <c r="U18" s="36"/>
      <c r="V18" s="19">
        <f>'Eng 3-5'!D171</f>
        <v>615020456</v>
      </c>
      <c r="W18" s="36"/>
      <c r="X18" s="19">
        <f>SUM(T18:V18)</f>
        <v>3353260728</v>
      </c>
    </row>
    <row r="19" spans="1:24" ht="15.75" customHeight="1">
      <c r="A19" s="33" t="s">
        <v>169</v>
      </c>
      <c r="B19" s="38" t="s">
        <v>69</v>
      </c>
      <c r="C19" s="64"/>
      <c r="D19" s="38" t="s">
        <v>69</v>
      </c>
      <c r="E19" s="19"/>
      <c r="F19" s="38" t="s">
        <v>69</v>
      </c>
      <c r="G19" s="19"/>
      <c r="H19" s="38" t="s">
        <v>69</v>
      </c>
      <c r="I19" s="36"/>
      <c r="J19" s="38" t="s">
        <v>69</v>
      </c>
      <c r="K19" s="36"/>
      <c r="L19" s="38" t="s">
        <v>69</v>
      </c>
      <c r="M19" s="36"/>
      <c r="N19" s="38" t="s">
        <v>69</v>
      </c>
      <c r="O19" s="36"/>
      <c r="P19" s="38" t="s">
        <v>69</v>
      </c>
      <c r="Q19" s="36"/>
      <c r="R19" s="38" t="s">
        <v>69</v>
      </c>
      <c r="S19" s="36"/>
      <c r="T19" s="38" t="s">
        <v>69</v>
      </c>
      <c r="U19" s="36"/>
      <c r="V19" s="45">
        <v>39343</v>
      </c>
      <c r="W19" s="36"/>
      <c r="X19" s="31">
        <f>SUM(T19:V19)</f>
        <v>39343</v>
      </c>
    </row>
    <row r="20" spans="2:24" ht="15.75" customHeight="1">
      <c r="B20" s="64"/>
      <c r="C20" s="64"/>
      <c r="D20" s="64"/>
      <c r="E20" s="29"/>
      <c r="F20" s="64"/>
      <c r="G20" s="29"/>
      <c r="H20" s="64"/>
      <c r="I20" s="81"/>
      <c r="J20" s="64"/>
      <c r="K20" s="81"/>
      <c r="L20" s="64"/>
      <c r="M20" s="81"/>
      <c r="N20" s="64"/>
      <c r="O20" s="81"/>
      <c r="P20" s="64"/>
      <c r="Q20" s="81"/>
      <c r="R20" s="64"/>
      <c r="S20" s="81"/>
      <c r="T20" s="64"/>
      <c r="U20" s="81"/>
      <c r="V20" s="81"/>
      <c r="W20" s="81"/>
      <c r="X20" s="29"/>
    </row>
    <row r="21" spans="1:25" ht="15.75" customHeight="1" thickBot="1">
      <c r="A21" s="39" t="s">
        <v>159</v>
      </c>
      <c r="B21" s="23">
        <f>SUM(B17:B19)</f>
        <v>6993357710</v>
      </c>
      <c r="C21" s="29"/>
      <c r="D21" s="23">
        <f>SUM(D17:D19)</f>
        <v>38038433840</v>
      </c>
      <c r="E21" s="29">
        <f>SUM(E14:E19)</f>
        <v>0</v>
      </c>
      <c r="F21" s="23">
        <f>SUM(F17:F19)</f>
        <v>11432046462</v>
      </c>
      <c r="G21" s="29">
        <f>SUM(G14:G19)</f>
        <v>0</v>
      </c>
      <c r="H21" s="23">
        <f>SUM(H17:H19)</f>
        <v>-5481702713</v>
      </c>
      <c r="I21" s="29">
        <f>SUM(I14:I19)</f>
        <v>0</v>
      </c>
      <c r="J21" s="23">
        <f>SUM(J17:J19)</f>
        <v>1825581579</v>
      </c>
      <c r="K21" s="29">
        <f>SUM(K14:K19)</f>
        <v>0</v>
      </c>
      <c r="L21" s="23">
        <f>SUM(L17:L19)</f>
        <v>104344130</v>
      </c>
      <c r="M21" s="29">
        <f>SUM(M14:M19)</f>
        <v>0</v>
      </c>
      <c r="N21" s="83" t="s">
        <v>69</v>
      </c>
      <c r="O21" s="29"/>
      <c r="P21" s="23">
        <f>SUM(P17:P19)</f>
        <v>34880969</v>
      </c>
      <c r="Q21" s="29"/>
      <c r="R21" s="23">
        <f>SUM(R17:R19)</f>
        <v>-42177484300</v>
      </c>
      <c r="S21" s="29"/>
      <c r="T21" s="23">
        <f>SUM(T17:T19)</f>
        <v>10769457677</v>
      </c>
      <c r="U21" s="29">
        <f>SUM(U14:U19)</f>
        <v>0</v>
      </c>
      <c r="V21" s="23">
        <f>SUM(V17:V19)</f>
        <v>2634593305</v>
      </c>
      <c r="W21" s="29">
        <f>SUM(W14:W19)</f>
        <v>0</v>
      </c>
      <c r="X21" s="23">
        <f>SUM(X17:X19)</f>
        <v>13404050982</v>
      </c>
      <c r="Y21" s="36">
        <f>X21-'Eng 3-5'!D117</f>
        <v>0</v>
      </c>
    </row>
    <row r="22" spans="1:25" ht="15.75" customHeight="1" thickTop="1">
      <c r="A22" s="3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64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6"/>
    </row>
    <row r="23" spans="1:24" ht="15.75" customHeight="1">
      <c r="A23" s="39"/>
      <c r="B23" s="29">
        <f>B21-'Eng 3-5'!D102</f>
        <v>0</v>
      </c>
      <c r="C23" s="29"/>
      <c r="D23" s="29">
        <f>D21-'Eng 3-5'!D103</f>
        <v>0</v>
      </c>
      <c r="E23" s="32"/>
      <c r="F23" s="29">
        <f>F21-'Eng 3-5'!D105</f>
        <v>0</v>
      </c>
      <c r="G23" s="32"/>
      <c r="H23" s="29">
        <f>H21-'Eng 3-5'!D107-'Eng 3-5'!D108</f>
        <v>0</v>
      </c>
      <c r="I23" s="32"/>
      <c r="J23" s="29">
        <f>+'Eng 3-5'!D109-J21</f>
        <v>0</v>
      </c>
      <c r="K23" s="32"/>
      <c r="L23" s="32">
        <f>L21-'Eng 3-5'!D110</f>
        <v>0</v>
      </c>
      <c r="M23" s="32"/>
      <c r="N23" s="29"/>
      <c r="O23" s="32"/>
      <c r="P23" s="29">
        <f>P21-'Eng 3-5'!D112</f>
        <v>0</v>
      </c>
      <c r="Q23" s="32"/>
      <c r="R23" s="29">
        <f>R21-'Eng 3-5'!D113</f>
        <v>0</v>
      </c>
      <c r="S23" s="32"/>
      <c r="T23" s="29"/>
      <c r="U23" s="32"/>
      <c r="V23" s="29">
        <f>V21-'Eng 3-5'!D115</f>
        <v>0</v>
      </c>
      <c r="W23" s="32"/>
      <c r="X23" s="29"/>
    </row>
    <row r="24" spans="1:24" ht="15.75" customHeight="1">
      <c r="A24" s="39" t="s">
        <v>129</v>
      </c>
      <c r="B24" s="19"/>
      <c r="C24" s="19"/>
      <c r="D24" s="19"/>
      <c r="E24" s="19"/>
      <c r="F24" s="19"/>
      <c r="G24" s="19"/>
      <c r="H24" s="19"/>
      <c r="I24" s="36"/>
      <c r="J24" s="27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33" t="s">
        <v>165</v>
      </c>
      <c r="B25" s="19">
        <v>6993668460</v>
      </c>
      <c r="C25" s="19"/>
      <c r="D25" s="19">
        <v>38021608900</v>
      </c>
      <c r="E25" s="19"/>
      <c r="F25" s="19">
        <v>11432046462</v>
      </c>
      <c r="G25" s="19"/>
      <c r="H25" s="19">
        <v>-5473438630</v>
      </c>
      <c r="I25" s="36"/>
      <c r="J25" s="27" t="s">
        <v>69</v>
      </c>
      <c r="K25" s="36"/>
      <c r="L25" s="36">
        <v>104344130</v>
      </c>
      <c r="M25" s="36"/>
      <c r="N25" s="36">
        <v>-415425</v>
      </c>
      <c r="O25" s="36"/>
      <c r="P25" s="36">
        <v>34880969</v>
      </c>
      <c r="Q25" s="36"/>
      <c r="R25" s="36">
        <v>-44244802411</v>
      </c>
      <c r="S25" s="36"/>
      <c r="T25" s="36">
        <f>SUM(B25:R25)</f>
        <v>6867892455</v>
      </c>
      <c r="U25" s="36"/>
      <c r="V25" s="36">
        <v>532264740</v>
      </c>
      <c r="W25" s="36"/>
      <c r="X25" s="36">
        <f>SUM(T25:V25)</f>
        <v>7400157195</v>
      </c>
    </row>
    <row r="26" spans="1:24" ht="15.75" customHeight="1">
      <c r="A26" s="33" t="s">
        <v>192</v>
      </c>
      <c r="B26" s="38" t="s">
        <v>69</v>
      </c>
      <c r="C26" s="27"/>
      <c r="D26" s="38" t="s">
        <v>69</v>
      </c>
      <c r="E26" s="27"/>
      <c r="F26" s="38" t="s">
        <v>69</v>
      </c>
      <c r="G26" s="27"/>
      <c r="H26" s="38" t="s">
        <v>69</v>
      </c>
      <c r="I26" s="27"/>
      <c r="J26" s="38" t="s">
        <v>69</v>
      </c>
      <c r="K26" s="27"/>
      <c r="L26" s="38" t="s">
        <v>69</v>
      </c>
      <c r="M26" s="27"/>
      <c r="N26" s="38" t="s">
        <v>69</v>
      </c>
      <c r="O26" s="27"/>
      <c r="P26" s="38" t="s">
        <v>69</v>
      </c>
      <c r="Q26" s="36"/>
      <c r="R26" s="45">
        <f>-45948515281+44244802411-125315101</f>
        <v>-1829027971</v>
      </c>
      <c r="S26" s="36"/>
      <c r="T26" s="45">
        <f>SUM(B26:R26)</f>
        <v>-1829027971</v>
      </c>
      <c r="U26" s="36"/>
      <c r="V26" s="45">
        <f>110670182-69041648+3405642</f>
        <v>45034176</v>
      </c>
      <c r="W26" s="36"/>
      <c r="X26" s="45">
        <f>SUM(T26:V26)</f>
        <v>-1783993795</v>
      </c>
    </row>
    <row r="27" spans="1:24" ht="15.75" customHeight="1">
      <c r="A27" s="33" t="s">
        <v>166</v>
      </c>
      <c r="B27" s="19">
        <f>SUM(B25:B26)</f>
        <v>6993668460</v>
      </c>
      <c r="C27" s="19"/>
      <c r="D27" s="19">
        <f>SUM(D25:D26)</f>
        <v>38021608900</v>
      </c>
      <c r="E27" s="19"/>
      <c r="F27" s="19">
        <f>SUM(F25:F26)</f>
        <v>11432046462</v>
      </c>
      <c r="G27" s="19"/>
      <c r="H27" s="19">
        <f>SUM(H25:H26)</f>
        <v>-5473438630</v>
      </c>
      <c r="I27" s="36"/>
      <c r="J27" s="27" t="s">
        <v>69</v>
      </c>
      <c r="K27" s="36"/>
      <c r="L27" s="19">
        <f>SUM(L25:L26)</f>
        <v>104344130</v>
      </c>
      <c r="M27" s="36"/>
      <c r="N27" s="19">
        <f>SUM(N25:N26)</f>
        <v>-415425</v>
      </c>
      <c r="O27" s="36"/>
      <c r="P27" s="19">
        <f>SUM(P25:P26)</f>
        <v>34880969</v>
      </c>
      <c r="Q27" s="36"/>
      <c r="R27" s="19">
        <f>SUM(R25:R26)</f>
        <v>-46073830382</v>
      </c>
      <c r="S27" s="36"/>
      <c r="T27" s="19">
        <f>SUM(T25:T26)</f>
        <v>5038864484</v>
      </c>
      <c r="U27" s="36"/>
      <c r="V27" s="19">
        <f>SUM(V25:V26)</f>
        <v>577298916</v>
      </c>
      <c r="W27" s="36"/>
      <c r="X27" s="19">
        <f>SUM(X25:X26)</f>
        <v>5616163400</v>
      </c>
    </row>
    <row r="28" spans="1:25" ht="15.75" customHeight="1">
      <c r="A28" s="33" t="s">
        <v>188</v>
      </c>
      <c r="B28" s="19"/>
      <c r="C28" s="27"/>
      <c r="D28" s="19"/>
      <c r="E28" s="19"/>
      <c r="F28" s="27"/>
      <c r="G28" s="19"/>
      <c r="H28" s="27"/>
      <c r="I28" s="36"/>
      <c r="J28" s="27"/>
      <c r="K28" s="36"/>
      <c r="L28" s="27"/>
      <c r="M28" s="36"/>
      <c r="N28" s="27"/>
      <c r="O28" s="36"/>
      <c r="P28" s="27"/>
      <c r="Q28" s="36"/>
      <c r="R28" s="27"/>
      <c r="S28" s="36"/>
      <c r="T28" s="27">
        <f>SUM(B28:R28)</f>
        <v>0</v>
      </c>
      <c r="U28" s="36"/>
      <c r="V28" s="55"/>
      <c r="W28" s="36"/>
      <c r="X28" s="36">
        <f>SUM(T28:V28)</f>
        <v>0</v>
      </c>
      <c r="Y28" s="36"/>
    </row>
    <row r="29" spans="1:25" ht="15.75" customHeight="1">
      <c r="A29" s="33" t="s">
        <v>189</v>
      </c>
      <c r="B29" s="27" t="s">
        <v>69</v>
      </c>
      <c r="C29" s="27"/>
      <c r="D29" s="27" t="s">
        <v>69</v>
      </c>
      <c r="E29" s="19"/>
      <c r="F29" s="27" t="s">
        <v>69</v>
      </c>
      <c r="G29" s="19"/>
      <c r="H29" s="27" t="s">
        <v>69</v>
      </c>
      <c r="I29" s="36"/>
      <c r="J29" s="27" t="s">
        <v>69</v>
      </c>
      <c r="K29" s="36"/>
      <c r="L29" s="27" t="s">
        <v>69</v>
      </c>
      <c r="M29" s="36"/>
      <c r="N29" s="36">
        <v>415425</v>
      </c>
      <c r="O29" s="36"/>
      <c r="P29" s="27" t="s">
        <v>69</v>
      </c>
      <c r="Q29" s="36"/>
      <c r="R29" s="27" t="s">
        <v>69</v>
      </c>
      <c r="S29" s="36"/>
      <c r="T29" s="36">
        <f>SUM(B29:R29)</f>
        <v>415425</v>
      </c>
      <c r="U29" s="36"/>
      <c r="V29" s="55" t="s">
        <v>69</v>
      </c>
      <c r="W29" s="36"/>
      <c r="X29" s="36">
        <f>SUM(T29:V29)</f>
        <v>415425</v>
      </c>
      <c r="Y29" s="36"/>
    </row>
    <row r="30" spans="1:24" ht="15.75" customHeight="1">
      <c r="A30" s="33" t="s">
        <v>130</v>
      </c>
      <c r="B30" s="27" t="s">
        <v>69</v>
      </c>
      <c r="C30" s="27"/>
      <c r="D30" s="27" t="s">
        <v>69</v>
      </c>
      <c r="E30" s="19"/>
      <c r="F30" s="27" t="s">
        <v>69</v>
      </c>
      <c r="G30" s="19"/>
      <c r="H30" s="27" t="s">
        <v>69</v>
      </c>
      <c r="I30" s="36"/>
      <c r="J30" s="27" t="s">
        <v>69</v>
      </c>
      <c r="K30" s="36"/>
      <c r="L30" s="27" t="s">
        <v>69</v>
      </c>
      <c r="M30" s="36"/>
      <c r="N30" s="27" t="s">
        <v>69</v>
      </c>
      <c r="O30" s="36"/>
      <c r="P30" s="27" t="s">
        <v>69</v>
      </c>
      <c r="Q30" s="36"/>
      <c r="R30" s="36">
        <f>+'Eng 3-5'!F170</f>
        <v>413755416</v>
      </c>
      <c r="S30" s="36"/>
      <c r="T30" s="36">
        <f>SUM(B30:R30)</f>
        <v>413755416</v>
      </c>
      <c r="U30" s="36"/>
      <c r="V30" s="19">
        <f>+'Eng 3-5'!F171</f>
        <v>53512069</v>
      </c>
      <c r="W30" s="36"/>
      <c r="X30" s="36">
        <f>SUM(T30:V30)</f>
        <v>467267485</v>
      </c>
    </row>
    <row r="31" spans="1:24" ht="15.75" customHeight="1">
      <c r="A31" s="33" t="s">
        <v>150</v>
      </c>
      <c r="B31" s="38" t="s">
        <v>69</v>
      </c>
      <c r="C31" s="27"/>
      <c r="D31" s="38" t="s">
        <v>69</v>
      </c>
      <c r="E31" s="19"/>
      <c r="F31" s="38" t="s">
        <v>69</v>
      </c>
      <c r="G31" s="19"/>
      <c r="H31" s="38" t="s">
        <v>69</v>
      </c>
      <c r="I31" s="36"/>
      <c r="J31" s="38" t="s">
        <v>69</v>
      </c>
      <c r="K31" s="36"/>
      <c r="L31" s="38" t="s">
        <v>69</v>
      </c>
      <c r="M31" s="36"/>
      <c r="N31" s="38" t="s">
        <v>69</v>
      </c>
      <c r="O31" s="36"/>
      <c r="P31" s="38" t="s">
        <v>69</v>
      </c>
      <c r="Q31" s="36"/>
      <c r="R31" s="38" t="s">
        <v>69</v>
      </c>
      <c r="S31" s="36"/>
      <c r="T31" s="38" t="s">
        <v>69</v>
      </c>
      <c r="U31" s="36"/>
      <c r="V31" s="31">
        <v>-60112500</v>
      </c>
      <c r="W31" s="36"/>
      <c r="X31" s="45">
        <f>SUM(T31:V31)</f>
        <v>-60112500</v>
      </c>
    </row>
    <row r="32" spans="2:24" ht="15.75" customHeight="1">
      <c r="B32" s="64"/>
      <c r="C32" s="64"/>
      <c r="D32" s="64"/>
      <c r="E32" s="29"/>
      <c r="F32" s="64"/>
      <c r="G32" s="29"/>
      <c r="H32" s="64"/>
      <c r="I32" s="81"/>
      <c r="J32" s="64"/>
      <c r="K32" s="81"/>
      <c r="L32" s="64"/>
      <c r="M32" s="81"/>
      <c r="N32" s="64"/>
      <c r="O32" s="81"/>
      <c r="P32" s="64"/>
      <c r="Q32" s="81"/>
      <c r="R32" s="64"/>
      <c r="S32" s="81"/>
      <c r="T32" s="64"/>
      <c r="U32" s="81"/>
      <c r="V32" s="29"/>
      <c r="W32" s="81"/>
      <c r="X32" s="81"/>
    </row>
    <row r="33" spans="1:25" ht="15.75" customHeight="1" thickBot="1">
      <c r="A33" s="39" t="s">
        <v>128</v>
      </c>
      <c r="B33" s="23">
        <f>SUM(B27:B31)</f>
        <v>6993668460</v>
      </c>
      <c r="C33" s="29"/>
      <c r="D33" s="23">
        <f>SUM(D27:D31)</f>
        <v>38021608900</v>
      </c>
      <c r="E33" s="29">
        <f>SUM(E24:E31)</f>
        <v>0</v>
      </c>
      <c r="F33" s="23">
        <f>SUM(F27:F31)</f>
        <v>11432046462</v>
      </c>
      <c r="G33" s="29">
        <f>SUM(G24:G31)</f>
        <v>0</v>
      </c>
      <c r="H33" s="23">
        <f>SUM(H27:H31)</f>
        <v>-5473438630</v>
      </c>
      <c r="I33" s="29">
        <f>SUM(I24:I31)</f>
        <v>0</v>
      </c>
      <c r="J33" s="83" t="s">
        <v>69</v>
      </c>
      <c r="K33" s="29">
        <f>SUM(K24:K31)</f>
        <v>0</v>
      </c>
      <c r="L33" s="23">
        <f>SUM(L27:L31)</f>
        <v>104344130</v>
      </c>
      <c r="M33" s="29">
        <f>SUM(M24:M31)</f>
        <v>0</v>
      </c>
      <c r="N33" s="83" t="s">
        <v>69</v>
      </c>
      <c r="O33" s="29"/>
      <c r="P33" s="23">
        <f>SUM(P27:P31)</f>
        <v>34880969</v>
      </c>
      <c r="Q33" s="29"/>
      <c r="R33" s="23">
        <f>SUM(R27:R31)</f>
        <v>-45660074966</v>
      </c>
      <c r="S33" s="29"/>
      <c r="T33" s="23">
        <f>SUM(T27:T31)</f>
        <v>5453035325</v>
      </c>
      <c r="U33" s="29">
        <f>SUM(U24:U31)</f>
        <v>0</v>
      </c>
      <c r="V33" s="23">
        <f>SUM(V27:V31)</f>
        <v>570698485</v>
      </c>
      <c r="W33" s="29">
        <f>SUM(W24:W31)</f>
        <v>0</v>
      </c>
      <c r="X33" s="23">
        <f>SUM(X27:X31)</f>
        <v>6023733810</v>
      </c>
      <c r="Y33" s="33">
        <f>+X33-6023733810</f>
        <v>0</v>
      </c>
    </row>
    <row r="34" spans="1:24" ht="15.75" customHeight="1" thickTop="1">
      <c r="A34" s="3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>
        <f>+V33-570698485</f>
        <v>0</v>
      </c>
      <c r="W34" s="29"/>
      <c r="X34" s="29"/>
    </row>
    <row r="35" spans="1:24" ht="15.75" customHeight="1">
      <c r="A35" s="3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1" s="62" customFormat="1" ht="15.75" customHeight="1">
      <c r="A36" s="43"/>
      <c r="D36" s="29"/>
      <c r="E36" s="29"/>
      <c r="F36" s="29"/>
      <c r="G36" s="29"/>
      <c r="H36" s="29"/>
      <c r="I36" s="29"/>
      <c r="J36" s="29"/>
      <c r="K36" s="81"/>
      <c r="L36" s="64"/>
      <c r="M36" s="49"/>
      <c r="N36" s="64"/>
      <c r="O36" s="81"/>
      <c r="P36" s="29"/>
      <c r="Q36" s="81"/>
      <c r="R36" s="29"/>
      <c r="T36" s="29"/>
      <c r="U36" s="81"/>
    </row>
    <row r="37" spans="2:8" s="62" customFormat="1" ht="15.75" customHeight="1">
      <c r="B37" s="49"/>
      <c r="C37" s="49"/>
      <c r="D37" s="32"/>
      <c r="E37" s="32"/>
      <c r="F37" s="32"/>
      <c r="G37" s="32"/>
      <c r="H37" s="32"/>
    </row>
    <row r="38" spans="1:20" s="62" customFormat="1" ht="15.75" customHeight="1">
      <c r="A38" s="43"/>
      <c r="B38" s="49"/>
      <c r="C38" s="49"/>
      <c r="D38" s="29"/>
      <c r="E38" s="29"/>
      <c r="F38" s="29"/>
      <c r="G38" s="29"/>
      <c r="H38" s="29"/>
      <c r="I38" s="29"/>
      <c r="J38" s="29"/>
      <c r="K38" s="81"/>
      <c r="L38" s="64"/>
      <c r="M38" s="81"/>
      <c r="N38" s="64"/>
      <c r="O38" s="81"/>
      <c r="P38" s="29"/>
      <c r="Q38" s="81"/>
      <c r="R38" s="29"/>
      <c r="T38" s="81"/>
    </row>
    <row r="39" spans="2:20" s="62" customFormat="1" ht="15.75" customHeight="1">
      <c r="B39" s="49"/>
      <c r="C39" s="49"/>
      <c r="D39" s="64"/>
      <c r="E39" s="32"/>
      <c r="F39" s="64"/>
      <c r="G39" s="32"/>
      <c r="H39" s="64"/>
      <c r="I39" s="32"/>
      <c r="J39" s="64"/>
      <c r="L39" s="64"/>
      <c r="N39" s="64"/>
      <c r="P39" s="64"/>
      <c r="R39" s="29"/>
      <c r="T39" s="81"/>
    </row>
    <row r="40" spans="2:20" s="62" customFormat="1" ht="15.75" customHeight="1">
      <c r="B40" s="49"/>
      <c r="C40" s="49"/>
      <c r="D40" s="64"/>
      <c r="E40" s="32"/>
      <c r="F40" s="64"/>
      <c r="G40" s="32"/>
      <c r="H40" s="64"/>
      <c r="I40" s="32"/>
      <c r="J40" s="64"/>
      <c r="L40" s="64"/>
      <c r="N40" s="64"/>
      <c r="P40" s="64"/>
      <c r="R40" s="29"/>
      <c r="T40" s="81"/>
    </row>
    <row r="41" spans="2:20" s="62" customFormat="1" ht="15.75" customHeight="1">
      <c r="B41" s="49"/>
      <c r="C41" s="49"/>
      <c r="D41" s="64"/>
      <c r="E41" s="32"/>
      <c r="F41" s="64"/>
      <c r="G41" s="32"/>
      <c r="H41" s="64"/>
      <c r="I41" s="32"/>
      <c r="J41" s="64"/>
      <c r="L41" s="64"/>
      <c r="N41" s="64"/>
      <c r="P41" s="64"/>
      <c r="R41" s="29"/>
      <c r="T41" s="81"/>
    </row>
    <row r="42" spans="2:20" s="62" customFormat="1" ht="15.75" customHeight="1">
      <c r="B42" s="49"/>
      <c r="C42" s="49"/>
      <c r="D42" s="64"/>
      <c r="E42" s="32"/>
      <c r="F42" s="64"/>
      <c r="G42" s="32"/>
      <c r="H42" s="64"/>
      <c r="I42" s="32"/>
      <c r="J42" s="64"/>
      <c r="L42" s="64"/>
      <c r="N42" s="64"/>
      <c r="P42" s="64"/>
      <c r="R42" s="29"/>
      <c r="T42" s="81"/>
    </row>
    <row r="43" spans="1:20" ht="15.75" customHeight="1">
      <c r="A43" s="39"/>
      <c r="B43" s="55"/>
      <c r="C43" s="5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4" ht="13.5" customHeight="1">
      <c r="A44" s="3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ht="15.75" customHeight="1" hidden="1">
      <c r="A45" s="3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ht="15.75" customHeight="1" hidden="1">
      <c r="A46" s="3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ht="15.75" customHeight="1" hidden="1">
      <c r="A47" s="3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ht="7.5" customHeight="1">
      <c r="A48" s="3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ht="15.75" customHeight="1" hidden="1">
      <c r="A49" s="3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9.75" customHeight="1">
      <c r="A50" s="39"/>
      <c r="B50" s="32"/>
      <c r="C50" s="32"/>
      <c r="D50" s="27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s="88" customFormat="1" ht="15.75" customHeight="1">
      <c r="A51" s="99" t="str">
        <f>'Eng 3-5'!A185:J185</f>
        <v>The accompanying notes on pages 9 to 32 are an integral part of these interim financial statements.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2"/>
      <c r="R51" s="92"/>
      <c r="S51" s="92"/>
      <c r="T51" s="92"/>
      <c r="U51" s="92"/>
      <c r="V51" s="92"/>
      <c r="W51" s="92"/>
      <c r="X51" s="92"/>
    </row>
    <row r="52" spans="2:24" s="84" customFormat="1" ht="15.75" customHeight="1">
      <c r="B52" s="85"/>
      <c r="C52" s="85"/>
      <c r="D52" s="85"/>
      <c r="E52" s="85"/>
      <c r="F52" s="85"/>
      <c r="G52" s="85"/>
      <c r="H52" s="85"/>
      <c r="J52" s="85"/>
      <c r="X52" s="93">
        <v>6</v>
      </c>
    </row>
    <row r="115" ht="13.5" customHeight="1"/>
  </sheetData>
  <mergeCells count="2">
    <mergeCell ref="B9:D9"/>
    <mergeCell ref="A51:P51"/>
  </mergeCells>
  <printOptions/>
  <pageMargins left="0.4" right="0.4" top="0.5" bottom="0.4" header="0.49" footer="0.4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showZeros="0" workbookViewId="0" topLeftCell="A17">
      <selection activeCell="D27" sqref="D27"/>
    </sheetView>
  </sheetViews>
  <sheetFormatPr defaultColWidth="9.140625" defaultRowHeight="15.75" customHeight="1"/>
  <cols>
    <col min="1" max="1" width="31.28125" style="33" customWidth="1"/>
    <col min="2" max="2" width="9.28125" style="55" customWidth="1"/>
    <col min="3" max="3" width="0.85546875" style="55" customWidth="1"/>
    <col min="4" max="4" width="13.140625" style="17" customWidth="1"/>
    <col min="5" max="5" width="0.5625" style="17" customWidth="1"/>
    <col min="6" max="6" width="14.00390625" style="17" customWidth="1"/>
    <col min="7" max="7" width="0.5625" style="17" customWidth="1"/>
    <col min="8" max="8" width="14.57421875" style="17" customWidth="1"/>
    <col min="9" max="9" width="0.5625" style="33" customWidth="1"/>
    <col min="10" max="10" width="16.140625" style="33" customWidth="1"/>
    <col min="11" max="11" width="0.5625" style="33" customWidth="1"/>
    <col min="12" max="12" width="13.140625" style="33" customWidth="1"/>
    <col min="13" max="13" width="0.5625" style="33" customWidth="1"/>
    <col min="14" max="14" width="14.8515625" style="33" customWidth="1"/>
    <col min="15" max="15" width="0.5625" style="33" customWidth="1"/>
    <col min="16" max="16" width="15.00390625" style="33" customWidth="1"/>
    <col min="17" max="17" width="13.00390625" style="33" customWidth="1"/>
    <col min="18" max="16384" width="9.140625" style="33" customWidth="1"/>
  </cols>
  <sheetData>
    <row r="1" spans="1:16" ht="15.75" customHeight="1">
      <c r="A1" s="39" t="str">
        <f>'Eng 3-5'!A1</f>
        <v>True Corporation Public Company Limited</v>
      </c>
      <c r="B1" s="53"/>
      <c r="C1" s="5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.75" customHeight="1">
      <c r="A2" s="39" t="s">
        <v>103</v>
      </c>
      <c r="B2" s="53"/>
      <c r="C2" s="53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.75" customHeight="1">
      <c r="A3" s="51" t="str">
        <f>'Eng 6'!A3</f>
        <v>For the three-month periods ended 31 March 2008 and 2007</v>
      </c>
      <c r="B3" s="14"/>
      <c r="C3" s="14"/>
      <c r="D3" s="60"/>
      <c r="E3" s="60"/>
      <c r="F3" s="60"/>
      <c r="G3" s="60"/>
      <c r="H3" s="60"/>
      <c r="I3" s="59"/>
      <c r="J3" s="59"/>
      <c r="K3" s="59"/>
      <c r="L3" s="59"/>
      <c r="M3" s="59"/>
      <c r="N3" s="59"/>
      <c r="O3" s="59"/>
      <c r="P3" s="59"/>
    </row>
    <row r="4" spans="1:16" ht="15.75" customHeight="1">
      <c r="A4" s="43"/>
      <c r="B4" s="10"/>
      <c r="C4" s="10"/>
      <c r="D4" s="32"/>
      <c r="E4" s="32"/>
      <c r="F4" s="32"/>
      <c r="G4" s="32"/>
      <c r="H4" s="32"/>
      <c r="I4" s="62"/>
      <c r="J4" s="62"/>
      <c r="K4" s="62"/>
      <c r="L4" s="62"/>
      <c r="M4" s="62"/>
      <c r="N4" s="62"/>
      <c r="O4" s="62"/>
      <c r="P4" s="62"/>
    </row>
    <row r="5" spans="1:16" ht="15.75" customHeight="1">
      <c r="A5" s="43"/>
      <c r="B5" s="10"/>
      <c r="C5" s="10"/>
      <c r="D5" s="32"/>
      <c r="E5" s="32"/>
      <c r="F5" s="32"/>
      <c r="G5" s="32"/>
      <c r="H5" s="32"/>
      <c r="I5" s="62"/>
      <c r="J5" s="62"/>
      <c r="K5" s="62"/>
      <c r="L5" s="62"/>
      <c r="M5" s="62"/>
      <c r="N5" s="62"/>
      <c r="O5" s="62"/>
      <c r="P5" s="62"/>
    </row>
    <row r="6" spans="4:16" s="55" customFormat="1" ht="15.75" customHeight="1">
      <c r="D6" s="76" t="s">
        <v>2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4:16" s="55" customFormat="1" ht="15.75" customHeight="1">
      <c r="D7" s="95" t="s">
        <v>70</v>
      </c>
      <c r="E7" s="95"/>
      <c r="F7" s="95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4:16" s="55" customFormat="1" ht="15.75" customHeight="1">
      <c r="D8" s="53" t="s">
        <v>71</v>
      </c>
      <c r="E8" s="53"/>
      <c r="F8" s="53" t="s">
        <v>73</v>
      </c>
      <c r="G8" s="53"/>
      <c r="H8" s="53" t="s">
        <v>74</v>
      </c>
      <c r="I8" s="53"/>
      <c r="J8" s="53" t="s">
        <v>76</v>
      </c>
      <c r="K8" s="53"/>
      <c r="L8" s="53" t="s">
        <v>78</v>
      </c>
      <c r="M8" s="53"/>
      <c r="N8" s="53"/>
      <c r="O8" s="53"/>
      <c r="P8" s="53"/>
    </row>
    <row r="9" spans="4:16" s="55" customFormat="1" ht="15.75" customHeight="1">
      <c r="D9" s="53" t="s">
        <v>72</v>
      </c>
      <c r="E9" s="53"/>
      <c r="F9" s="53" t="s">
        <v>72</v>
      </c>
      <c r="G9" s="53"/>
      <c r="H9" s="53" t="s">
        <v>75</v>
      </c>
      <c r="I9" s="53"/>
      <c r="J9" s="53" t="s">
        <v>75</v>
      </c>
      <c r="K9" s="53"/>
      <c r="L9" s="53" t="s">
        <v>79</v>
      </c>
      <c r="M9" s="53"/>
      <c r="N9" s="53" t="s">
        <v>15</v>
      </c>
      <c r="O9" s="53"/>
      <c r="P9" s="53" t="s">
        <v>54</v>
      </c>
    </row>
    <row r="10" spans="4:16" s="55" customFormat="1" ht="15.75" customHeight="1">
      <c r="D10" s="14" t="s">
        <v>68</v>
      </c>
      <c r="F10" s="14" t="str">
        <f>D10</f>
        <v>Baht </v>
      </c>
      <c r="H10" s="14" t="str">
        <f>F10</f>
        <v>Baht </v>
      </c>
      <c r="J10" s="14" t="str">
        <f>H10</f>
        <v>Baht </v>
      </c>
      <c r="L10" s="14" t="str">
        <f>J10</f>
        <v>Baht </v>
      </c>
      <c r="N10" s="14" t="str">
        <f>L10</f>
        <v>Baht </v>
      </c>
      <c r="P10" s="14" t="str">
        <f>N10</f>
        <v>Baht </v>
      </c>
    </row>
    <row r="11" spans="4:16" s="55" customFormat="1" ht="15.75" customHeight="1">
      <c r="D11" s="10"/>
      <c r="F11" s="10"/>
      <c r="H11" s="10"/>
      <c r="J11" s="10"/>
      <c r="L11" s="10"/>
      <c r="N11" s="10"/>
      <c r="P11" s="10"/>
    </row>
    <row r="12" spans="1:17" ht="15.75" customHeight="1">
      <c r="A12" s="39" t="s">
        <v>158</v>
      </c>
      <c r="B12" s="33"/>
      <c r="C12" s="33"/>
      <c r="D12" s="19">
        <v>6993357710</v>
      </c>
      <c r="E12" s="19"/>
      <c r="F12" s="19">
        <v>38038433840</v>
      </c>
      <c r="G12" s="19"/>
      <c r="H12" s="19">
        <v>11432046462</v>
      </c>
      <c r="I12" s="19"/>
      <c r="J12" s="19">
        <v>-5481702713</v>
      </c>
      <c r="K12" s="36"/>
      <c r="L12" s="19">
        <v>34880969</v>
      </c>
      <c r="M12" s="36"/>
      <c r="N12" s="19">
        <v>-43490935361</v>
      </c>
      <c r="P12" s="19">
        <f>SUM(D12:N12)</f>
        <v>7526080907</v>
      </c>
      <c r="Q12" s="36">
        <f>+P12-7526080907</f>
        <v>0</v>
      </c>
    </row>
    <row r="13" spans="1:17" ht="15.75" customHeight="1">
      <c r="A13" s="65" t="s">
        <v>130</v>
      </c>
      <c r="B13" s="33"/>
      <c r="C13" s="33"/>
      <c r="D13" s="38" t="s">
        <v>69</v>
      </c>
      <c r="F13" s="38" t="s">
        <v>69</v>
      </c>
      <c r="H13" s="38" t="s">
        <v>69</v>
      </c>
      <c r="I13" s="17"/>
      <c r="J13" s="38" t="s">
        <v>69</v>
      </c>
      <c r="K13" s="62"/>
      <c r="L13" s="38" t="s">
        <v>69</v>
      </c>
      <c r="N13" s="31">
        <f>+'Eng 3-5'!H170</f>
        <v>56997213</v>
      </c>
      <c r="P13" s="45">
        <f>SUM(D13:N13)</f>
        <v>56997213</v>
      </c>
      <c r="Q13" s="36"/>
    </row>
    <row r="14" spans="1:17" ht="15.75" customHeight="1">
      <c r="A14" s="65"/>
      <c r="B14" s="33"/>
      <c r="C14" s="33"/>
      <c r="D14" s="64"/>
      <c r="E14" s="32"/>
      <c r="F14" s="64"/>
      <c r="G14" s="32"/>
      <c r="H14" s="64"/>
      <c r="I14" s="32"/>
      <c r="J14" s="64"/>
      <c r="K14" s="62"/>
      <c r="L14" s="64"/>
      <c r="M14" s="62"/>
      <c r="N14" s="29"/>
      <c r="O14" s="62"/>
      <c r="P14" s="81"/>
      <c r="Q14" s="36"/>
    </row>
    <row r="15" spans="1:17" ht="15.75" customHeight="1" thickBot="1">
      <c r="A15" s="39" t="s">
        <v>159</v>
      </c>
      <c r="D15" s="23">
        <f aca="true" t="shared" si="0" ref="D15:J15">SUM(D12:D13)</f>
        <v>6993357710</v>
      </c>
      <c r="E15" s="29">
        <f t="shared" si="0"/>
        <v>0</v>
      </c>
      <c r="F15" s="23">
        <f t="shared" si="0"/>
        <v>38038433840</v>
      </c>
      <c r="G15" s="29">
        <f t="shared" si="0"/>
        <v>0</v>
      </c>
      <c r="H15" s="23">
        <f t="shared" si="0"/>
        <v>11432046462</v>
      </c>
      <c r="I15" s="29">
        <f t="shared" si="0"/>
        <v>0</v>
      </c>
      <c r="J15" s="23">
        <f t="shared" si="0"/>
        <v>-5481702713</v>
      </c>
      <c r="K15" s="29">
        <f aca="true" t="shared" si="1" ref="K15:P15">SUM(K12:K13)</f>
        <v>0</v>
      </c>
      <c r="L15" s="23">
        <f t="shared" si="1"/>
        <v>34880969</v>
      </c>
      <c r="M15" s="29">
        <f t="shared" si="1"/>
        <v>0</v>
      </c>
      <c r="N15" s="23">
        <f t="shared" si="1"/>
        <v>-43433938148</v>
      </c>
      <c r="O15" s="29">
        <f t="shared" si="1"/>
        <v>0</v>
      </c>
      <c r="P15" s="23">
        <f t="shared" si="1"/>
        <v>7583078120</v>
      </c>
      <c r="Q15" s="36">
        <f>P15-'Eng 3-5'!H117</f>
        <v>0</v>
      </c>
    </row>
    <row r="16" spans="4:16" ht="15.75" customHeight="1" thickTop="1">
      <c r="D16" s="66">
        <f>D15-'Eng 3-5'!H102</f>
        <v>0</v>
      </c>
      <c r="E16" s="32"/>
      <c r="F16" s="66">
        <f>F15-'Eng 3-5'!H103</f>
        <v>0</v>
      </c>
      <c r="G16" s="32"/>
      <c r="H16" s="66">
        <f>H15-'Eng 3-5'!H105</f>
        <v>0</v>
      </c>
      <c r="I16" s="62"/>
      <c r="J16" s="66">
        <f>J15-'Eng 3-5'!H107-'Eng 3-5'!H108</f>
        <v>0</v>
      </c>
      <c r="K16" s="62"/>
      <c r="L16" s="66">
        <f>L15-'Eng 3-5'!H112</f>
        <v>0</v>
      </c>
      <c r="M16" s="62"/>
      <c r="N16" s="66"/>
      <c r="O16" s="62"/>
      <c r="P16" s="67"/>
    </row>
    <row r="17" spans="4:16" ht="15.75" customHeight="1">
      <c r="D17" s="32"/>
      <c r="E17" s="32"/>
      <c r="F17" s="32"/>
      <c r="G17" s="32"/>
      <c r="H17" s="32"/>
      <c r="I17" s="62"/>
      <c r="J17" s="62"/>
      <c r="K17" s="62"/>
      <c r="L17" s="62"/>
      <c r="M17" s="62"/>
      <c r="N17" s="62"/>
      <c r="O17" s="62"/>
      <c r="P17" s="62"/>
    </row>
    <row r="18" spans="1:16" ht="15.75" customHeight="1">
      <c r="A18" s="39" t="s">
        <v>129</v>
      </c>
      <c r="D18" s="19">
        <f>'Eng 6'!B25</f>
        <v>6993668460</v>
      </c>
      <c r="E18" s="19"/>
      <c r="F18" s="19">
        <f>'Eng 6'!D25</f>
        <v>38021608900</v>
      </c>
      <c r="G18" s="19"/>
      <c r="H18" s="19">
        <f>'Eng 6'!F25</f>
        <v>11432046462</v>
      </c>
      <c r="I18" s="19"/>
      <c r="J18" s="19">
        <f>'Eng 6'!H25</f>
        <v>-5473438630</v>
      </c>
      <c r="K18" s="36"/>
      <c r="L18" s="19">
        <f>+'Eng 6'!P25</f>
        <v>34880969</v>
      </c>
      <c r="M18" s="36"/>
      <c r="N18" s="19">
        <v>-44189604162</v>
      </c>
      <c r="P18" s="36">
        <f>SUM(D18:N18)</f>
        <v>6819161999</v>
      </c>
    </row>
    <row r="19" spans="1:16" ht="15.75" customHeight="1">
      <c r="A19" s="33" t="s">
        <v>107</v>
      </c>
      <c r="D19" s="38" t="s">
        <v>69</v>
      </c>
      <c r="F19" s="38" t="s">
        <v>69</v>
      </c>
      <c r="H19" s="38" t="s">
        <v>69</v>
      </c>
      <c r="I19" s="17"/>
      <c r="J19" s="38" t="s">
        <v>69</v>
      </c>
      <c r="K19" s="62"/>
      <c r="L19" s="38" t="s">
        <v>69</v>
      </c>
      <c r="N19" s="31">
        <f>+'Eng 3-5'!J170</f>
        <v>-49818366</v>
      </c>
      <c r="P19" s="45">
        <f>SUM(D19:N19)</f>
        <v>-49818366</v>
      </c>
    </row>
    <row r="20" spans="4:16" ht="15.75" customHeight="1">
      <c r="D20" s="64"/>
      <c r="E20" s="32"/>
      <c r="F20" s="64"/>
      <c r="G20" s="32"/>
      <c r="H20" s="64"/>
      <c r="I20" s="32"/>
      <c r="J20" s="64"/>
      <c r="K20" s="62"/>
      <c r="L20" s="64"/>
      <c r="M20" s="62"/>
      <c r="N20" s="29"/>
      <c r="O20" s="62"/>
      <c r="P20" s="81"/>
    </row>
    <row r="21" spans="1:16" ht="15.75" customHeight="1" thickBot="1">
      <c r="A21" s="39" t="s">
        <v>128</v>
      </c>
      <c r="D21" s="23">
        <f aca="true" t="shared" si="2" ref="D21:J21">SUM(D18:D19)</f>
        <v>6993668460</v>
      </c>
      <c r="E21" s="29">
        <f t="shared" si="2"/>
        <v>0</v>
      </c>
      <c r="F21" s="23">
        <f t="shared" si="2"/>
        <v>38021608900</v>
      </c>
      <c r="G21" s="29">
        <f t="shared" si="2"/>
        <v>0</v>
      </c>
      <c r="H21" s="23">
        <f t="shared" si="2"/>
        <v>11432046462</v>
      </c>
      <c r="I21" s="29">
        <f t="shared" si="2"/>
        <v>0</v>
      </c>
      <c r="J21" s="23">
        <f t="shared" si="2"/>
        <v>-5473438630</v>
      </c>
      <c r="K21" s="29">
        <f aca="true" t="shared" si="3" ref="K21:P21">SUM(K18:K19)</f>
        <v>0</v>
      </c>
      <c r="L21" s="23">
        <f t="shared" si="3"/>
        <v>34880969</v>
      </c>
      <c r="M21" s="29">
        <f t="shared" si="3"/>
        <v>0</v>
      </c>
      <c r="N21" s="23">
        <f t="shared" si="3"/>
        <v>-44239422528</v>
      </c>
      <c r="O21" s="29">
        <f t="shared" si="3"/>
        <v>0</v>
      </c>
      <c r="P21" s="23">
        <f t="shared" si="3"/>
        <v>6769343633</v>
      </c>
    </row>
    <row r="22" spans="1:16" ht="15.75" customHeight="1" thickTop="1">
      <c r="A22" s="3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5.75" customHeight="1">
      <c r="A23" s="3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5.75" customHeight="1">
      <c r="A24" s="3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5.75" customHeight="1">
      <c r="A25" s="3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5.75" customHeight="1">
      <c r="A26" s="3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5.75" customHeight="1">
      <c r="A27" s="3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15.75" customHeight="1">
      <c r="A28" s="3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5.75" customHeight="1">
      <c r="A29" s="3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5.75" customHeight="1">
      <c r="A30" s="3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5.75" customHeight="1">
      <c r="A31" s="3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5.75" customHeight="1">
      <c r="A32" s="3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15.75" customHeight="1">
      <c r="A33" s="3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5.75" customHeight="1">
      <c r="A34" s="96" t="str">
        <f>'Eng 6'!A51:L51</f>
        <v>The accompanying notes on pages 9 to 32 are an integral part of these interim financial statements.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ht="15.75" customHeight="1">
      <c r="P35" s="94">
        <v>7</v>
      </c>
    </row>
    <row r="98" ht="13.5" customHeight="1"/>
  </sheetData>
  <mergeCells count="2">
    <mergeCell ref="D7:F7"/>
    <mergeCell ref="A34:P34"/>
  </mergeCells>
  <printOptions/>
  <pageMargins left="0.8" right="0.4" top="0.5" bottom="0.4" header="0.49" footer="0.4"/>
  <pageSetup fitToHeight="2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J66" sqref="J66"/>
    </sheetView>
  </sheetViews>
  <sheetFormatPr defaultColWidth="9.140625" defaultRowHeight="15.75" customHeight="1"/>
  <cols>
    <col min="1" max="1" width="37.8515625" style="41" customWidth="1"/>
    <col min="2" max="2" width="5.421875" style="41" customWidth="1"/>
    <col min="3" max="3" width="0.2890625" style="41" customWidth="1"/>
    <col min="4" max="4" width="14.421875" style="41" customWidth="1"/>
    <col min="5" max="5" width="0.5625" style="41" customWidth="1"/>
    <col min="6" max="6" width="13.7109375" style="41" customWidth="1"/>
    <col min="7" max="7" width="0.5625" style="41" customWidth="1"/>
    <col min="8" max="8" width="13.421875" style="41" customWidth="1"/>
    <col min="9" max="9" width="0.5625" style="41" customWidth="1"/>
    <col min="10" max="10" width="13.140625" style="41" customWidth="1"/>
    <col min="11" max="16384" width="9.140625" style="42" customWidth="1"/>
  </cols>
  <sheetData>
    <row r="1" spans="1:10" s="5" customFormat="1" ht="15" customHeight="1">
      <c r="A1" s="24" t="str">
        <f>'Eng 3-5'!A1</f>
        <v>True Corporation Public Company Limited</v>
      </c>
      <c r="B1" s="56"/>
      <c r="C1" s="26"/>
      <c r="D1" s="25"/>
      <c r="E1" s="25"/>
      <c r="F1" s="25"/>
      <c r="G1" s="25"/>
      <c r="H1" s="25"/>
      <c r="I1" s="25"/>
      <c r="J1" s="25"/>
    </row>
    <row r="2" spans="1:10" s="5" customFormat="1" ht="15" customHeight="1">
      <c r="A2" s="43" t="s">
        <v>45</v>
      </c>
      <c r="B2" s="56"/>
      <c r="C2" s="26"/>
      <c r="D2" s="25"/>
      <c r="E2" s="25"/>
      <c r="F2" s="25"/>
      <c r="G2" s="25"/>
      <c r="H2" s="25"/>
      <c r="I2" s="25"/>
      <c r="J2" s="25"/>
    </row>
    <row r="3" spans="1:10" s="5" customFormat="1" ht="15" customHeight="1">
      <c r="A3" s="6" t="str">
        <f>'Eng 6'!A3</f>
        <v>For the three-month periods ended 31 March 2008 and 2007</v>
      </c>
      <c r="B3" s="52"/>
      <c r="C3" s="8"/>
      <c r="D3" s="7"/>
      <c r="E3" s="7"/>
      <c r="F3" s="7"/>
      <c r="G3" s="7"/>
      <c r="H3" s="7"/>
      <c r="I3" s="7"/>
      <c r="J3" s="7"/>
    </row>
    <row r="4" spans="2:10" s="5" customFormat="1" ht="15" customHeight="1">
      <c r="B4" s="27"/>
      <c r="C4" s="17"/>
      <c r="D4" s="16"/>
      <c r="E4" s="16"/>
      <c r="F4" s="16"/>
      <c r="G4" s="16"/>
      <c r="H4" s="16"/>
      <c r="I4" s="16"/>
      <c r="J4" s="16"/>
    </row>
    <row r="5" spans="2:10" s="5" customFormat="1" ht="15" customHeight="1">
      <c r="B5" s="27"/>
      <c r="C5" s="17"/>
      <c r="D5" s="100" t="s">
        <v>1</v>
      </c>
      <c r="E5" s="100"/>
      <c r="F5" s="100"/>
      <c r="G5" s="2"/>
      <c r="H5" s="100" t="s">
        <v>2</v>
      </c>
      <c r="I5" s="100"/>
      <c r="J5" s="100"/>
    </row>
    <row r="6" spans="2:10" s="5" customFormat="1" ht="15" customHeight="1">
      <c r="B6" s="27"/>
      <c r="C6" s="17"/>
      <c r="D6" s="73"/>
      <c r="E6" s="73"/>
      <c r="F6" s="73" t="s">
        <v>131</v>
      </c>
      <c r="G6" s="2"/>
      <c r="H6" s="73"/>
      <c r="I6" s="73"/>
      <c r="J6" s="73"/>
    </row>
    <row r="7" spans="2:10" s="5" customFormat="1" ht="15" customHeight="1">
      <c r="B7" s="27"/>
      <c r="C7" s="17"/>
      <c r="D7" s="11" t="s">
        <v>121</v>
      </c>
      <c r="E7" s="12"/>
      <c r="F7" s="11" t="s">
        <v>121</v>
      </c>
      <c r="G7" s="12"/>
      <c r="H7" s="11" t="str">
        <f>D7</f>
        <v>31 March</v>
      </c>
      <c r="I7" s="12"/>
      <c r="J7" s="13" t="str">
        <f>F7</f>
        <v>31 March</v>
      </c>
    </row>
    <row r="8" spans="2:10" s="5" customFormat="1" ht="15" customHeight="1">
      <c r="B8" s="27"/>
      <c r="C8" s="17"/>
      <c r="D8" s="11" t="s">
        <v>152</v>
      </c>
      <c r="E8" s="12"/>
      <c r="F8" s="11" t="s">
        <v>122</v>
      </c>
      <c r="G8" s="12"/>
      <c r="H8" s="11" t="str">
        <f>D8</f>
        <v>2008</v>
      </c>
      <c r="I8" s="12"/>
      <c r="J8" s="13" t="str">
        <f>F8</f>
        <v>2007</v>
      </c>
    </row>
    <row r="9" spans="2:10" s="5" customFormat="1" ht="15" customHeight="1">
      <c r="B9" s="52" t="s">
        <v>3</v>
      </c>
      <c r="C9" s="17"/>
      <c r="D9" s="9" t="s">
        <v>68</v>
      </c>
      <c r="E9" s="12"/>
      <c r="F9" s="9" t="s">
        <v>68</v>
      </c>
      <c r="G9" s="12"/>
      <c r="H9" s="9" t="str">
        <f>F9</f>
        <v>Baht </v>
      </c>
      <c r="I9" s="12"/>
      <c r="J9" s="9" t="str">
        <f>H9</f>
        <v>Baht </v>
      </c>
    </row>
    <row r="10" spans="2:10" s="5" customFormat="1" ht="7.5" customHeight="1">
      <c r="B10" s="27"/>
      <c r="C10" s="17"/>
      <c r="D10" s="44"/>
      <c r="E10" s="16"/>
      <c r="F10" s="44"/>
      <c r="G10" s="16"/>
      <c r="H10" s="44"/>
      <c r="I10" s="16"/>
      <c r="J10" s="44"/>
    </row>
    <row r="11" spans="1:10" s="5" customFormat="1" ht="15" customHeight="1">
      <c r="A11" s="1" t="s">
        <v>23</v>
      </c>
      <c r="B11" s="27">
        <v>20</v>
      </c>
      <c r="C11" s="17"/>
      <c r="D11" s="31">
        <v>3380266048</v>
      </c>
      <c r="E11" s="18"/>
      <c r="F11" s="30">
        <f>1822726316-152991658</f>
        <v>1669734658</v>
      </c>
      <c r="G11" s="18"/>
      <c r="H11" s="30">
        <f>682372830-264945548</f>
        <v>417427282</v>
      </c>
      <c r="I11" s="18"/>
      <c r="J11" s="30">
        <v>216135658</v>
      </c>
    </row>
    <row r="12" spans="1:10" s="5" customFormat="1" ht="7.5" customHeight="1">
      <c r="A12" s="1"/>
      <c r="B12" s="27"/>
      <c r="C12" s="17"/>
      <c r="D12" s="29"/>
      <c r="E12" s="18"/>
      <c r="F12" s="28"/>
      <c r="G12" s="18"/>
      <c r="H12" s="28"/>
      <c r="I12" s="18"/>
      <c r="J12" s="28"/>
    </row>
    <row r="13" spans="1:10" s="5" customFormat="1" ht="15" customHeight="1">
      <c r="A13" s="1" t="s">
        <v>24</v>
      </c>
      <c r="B13" s="27"/>
      <c r="C13" s="17"/>
      <c r="D13" s="18"/>
      <c r="E13" s="18"/>
      <c r="F13" s="18"/>
      <c r="G13" s="18"/>
      <c r="H13" s="18"/>
      <c r="I13" s="18"/>
      <c r="J13" s="18"/>
    </row>
    <row r="14" spans="1:10" s="5" customFormat="1" ht="15" customHeight="1">
      <c r="A14" s="5" t="s">
        <v>138</v>
      </c>
      <c r="B14" s="27"/>
      <c r="C14" s="17"/>
      <c r="D14" s="18">
        <v>354091585</v>
      </c>
      <c r="E14" s="18"/>
      <c r="F14" s="18">
        <v>188829764</v>
      </c>
      <c r="G14" s="18"/>
      <c r="H14" s="18">
        <v>197408629</v>
      </c>
      <c r="I14" s="18"/>
      <c r="J14" s="18">
        <v>188245312</v>
      </c>
    </row>
    <row r="15" spans="1:10" s="5" customFormat="1" ht="15" customHeight="1">
      <c r="A15" s="5" t="s">
        <v>139</v>
      </c>
      <c r="B15" s="27"/>
      <c r="C15" s="17"/>
      <c r="D15" s="18"/>
      <c r="E15" s="18"/>
      <c r="F15" s="18"/>
      <c r="G15" s="18"/>
      <c r="H15" s="15"/>
      <c r="I15" s="15"/>
      <c r="J15" s="15"/>
    </row>
    <row r="16" spans="1:10" s="5" customFormat="1" ht="15" customHeight="1">
      <c r="A16" s="5" t="s">
        <v>108</v>
      </c>
      <c r="B16" s="27"/>
      <c r="C16" s="17"/>
      <c r="D16" s="18">
        <v>140295420</v>
      </c>
      <c r="E16" s="18"/>
      <c r="F16" s="18">
        <v>177793189</v>
      </c>
      <c r="G16" s="18"/>
      <c r="H16" s="18">
        <v>149987604</v>
      </c>
      <c r="I16" s="15"/>
      <c r="J16" s="4">
        <v>199945450</v>
      </c>
    </row>
    <row r="17" spans="1:10" s="5" customFormat="1" ht="15" customHeight="1">
      <c r="A17" s="5" t="s">
        <v>134</v>
      </c>
      <c r="B17" s="27"/>
      <c r="C17" s="17"/>
      <c r="D17" s="15" t="s">
        <v>69</v>
      </c>
      <c r="E17" s="15"/>
      <c r="F17" s="15" t="s">
        <v>69</v>
      </c>
      <c r="G17" s="18"/>
      <c r="H17" s="15" t="s">
        <v>69</v>
      </c>
      <c r="I17" s="15"/>
      <c r="J17" s="18">
        <v>-66800000</v>
      </c>
    </row>
    <row r="18" spans="1:10" s="5" customFormat="1" ht="15" customHeight="1">
      <c r="A18" s="5" t="s">
        <v>140</v>
      </c>
      <c r="B18" s="27"/>
      <c r="C18" s="17"/>
      <c r="D18" s="18"/>
      <c r="E18" s="15"/>
      <c r="F18" s="15"/>
      <c r="G18" s="18"/>
      <c r="H18" s="15"/>
      <c r="I18" s="18"/>
      <c r="J18" s="15"/>
    </row>
    <row r="19" spans="1:10" s="5" customFormat="1" ht="15" customHeight="1">
      <c r="A19" s="5" t="s">
        <v>119</v>
      </c>
      <c r="B19" s="27"/>
      <c r="C19" s="17"/>
      <c r="D19" s="18">
        <v>-1925682805</v>
      </c>
      <c r="E19" s="18"/>
      <c r="F19" s="18">
        <f>-1193775977-83852566</f>
        <v>-1277628543</v>
      </c>
      <c r="G19" s="18"/>
      <c r="H19" s="18">
        <v>-111458928</v>
      </c>
      <c r="I19" s="18"/>
      <c r="J19" s="18">
        <v>-156753526</v>
      </c>
    </row>
    <row r="20" spans="1:10" s="5" customFormat="1" ht="15" customHeight="1">
      <c r="A20" s="5" t="s">
        <v>141</v>
      </c>
      <c r="B20" s="27">
        <v>10</v>
      </c>
      <c r="C20" s="17"/>
      <c r="D20" s="18">
        <v>-42434850</v>
      </c>
      <c r="E20" s="18"/>
      <c r="F20" s="18">
        <f>-194881244+152991658</f>
        <v>-41889586</v>
      </c>
      <c r="G20" s="15"/>
      <c r="H20" s="18">
        <v>-388952</v>
      </c>
      <c r="I20" s="15"/>
      <c r="J20" s="18">
        <v>-1562866</v>
      </c>
    </row>
    <row r="21" spans="1:10" s="5" customFormat="1" ht="15" customHeight="1">
      <c r="A21" s="5" t="s">
        <v>135</v>
      </c>
      <c r="B21" s="27"/>
      <c r="C21" s="17"/>
      <c r="D21" s="18"/>
      <c r="E21" s="18"/>
      <c r="F21" s="18"/>
      <c r="G21" s="15"/>
      <c r="H21" s="18"/>
      <c r="I21" s="15"/>
      <c r="J21" s="18"/>
    </row>
    <row r="22" spans="1:10" s="5" customFormat="1" ht="15" customHeight="1">
      <c r="A22" s="5" t="s">
        <v>136</v>
      </c>
      <c r="B22" s="27">
        <v>5</v>
      </c>
      <c r="C22" s="17"/>
      <c r="D22" s="18">
        <v>900035</v>
      </c>
      <c r="E22" s="15"/>
      <c r="F22" s="4">
        <v>12000010</v>
      </c>
      <c r="G22" s="18"/>
      <c r="H22" s="4">
        <v>136800000</v>
      </c>
      <c r="I22" s="18"/>
      <c r="J22" s="15" t="s">
        <v>69</v>
      </c>
    </row>
    <row r="23" spans="1:10" s="5" customFormat="1" ht="15" customHeight="1">
      <c r="A23" s="5" t="s">
        <v>132</v>
      </c>
      <c r="B23" s="27"/>
      <c r="C23" s="17"/>
      <c r="D23" s="18"/>
      <c r="E23" s="15"/>
      <c r="F23" s="15"/>
      <c r="G23" s="18"/>
      <c r="H23" s="18"/>
      <c r="I23" s="18"/>
      <c r="J23" s="4"/>
    </row>
    <row r="24" spans="1:10" s="5" customFormat="1" ht="15" customHeight="1">
      <c r="A24" s="5" t="s">
        <v>133</v>
      </c>
      <c r="B24" s="27"/>
      <c r="C24" s="17"/>
      <c r="D24" s="15" t="s">
        <v>69</v>
      </c>
      <c r="E24" s="15"/>
      <c r="F24" s="4">
        <v>1845752</v>
      </c>
      <c r="G24" s="18"/>
      <c r="H24" s="15" t="s">
        <v>69</v>
      </c>
      <c r="I24" s="18"/>
      <c r="J24" s="15" t="s">
        <v>69</v>
      </c>
    </row>
    <row r="25" spans="1:10" s="5" customFormat="1" ht="15" customHeight="1">
      <c r="A25" s="5" t="s">
        <v>144</v>
      </c>
      <c r="B25" s="27"/>
      <c r="C25" s="17"/>
      <c r="D25" s="15" t="s">
        <v>69</v>
      </c>
      <c r="E25" s="15"/>
      <c r="F25" s="4">
        <v>-60112500</v>
      </c>
      <c r="G25" s="18"/>
      <c r="H25" s="15" t="s">
        <v>69</v>
      </c>
      <c r="I25" s="18"/>
      <c r="J25" s="15">
        <v>-177544000</v>
      </c>
    </row>
    <row r="26" spans="1:10" s="5" customFormat="1" ht="15" customHeight="1">
      <c r="A26" s="5" t="s">
        <v>170</v>
      </c>
      <c r="B26" s="27">
        <v>7</v>
      </c>
      <c r="C26" s="17"/>
      <c r="D26" s="18">
        <v>-45700000</v>
      </c>
      <c r="E26" s="15"/>
      <c r="F26" s="15" t="s">
        <v>69</v>
      </c>
      <c r="G26" s="18"/>
      <c r="H26" s="18">
        <v>-34000000</v>
      </c>
      <c r="I26" s="18"/>
      <c r="J26" s="15" t="s">
        <v>69</v>
      </c>
    </row>
    <row r="27" spans="1:10" s="5" customFormat="1" ht="15" customHeight="1">
      <c r="A27" s="5" t="s">
        <v>145</v>
      </c>
      <c r="B27" s="27"/>
      <c r="C27" s="17"/>
      <c r="D27" s="18">
        <v>-63039000</v>
      </c>
      <c r="E27" s="15"/>
      <c r="F27" s="15" t="s">
        <v>69</v>
      </c>
      <c r="G27" s="18"/>
      <c r="H27" s="4">
        <v>-63039000</v>
      </c>
      <c r="I27" s="18"/>
      <c r="J27" s="15" t="s">
        <v>69</v>
      </c>
    </row>
    <row r="28" spans="1:10" s="5" customFormat="1" ht="15" customHeight="1">
      <c r="A28" s="5" t="s">
        <v>99</v>
      </c>
      <c r="B28" s="27"/>
      <c r="C28" s="17"/>
      <c r="D28" s="18"/>
      <c r="E28" s="18"/>
      <c r="F28" s="18"/>
      <c r="G28" s="18"/>
      <c r="H28" s="18"/>
      <c r="I28" s="18"/>
      <c r="J28" s="18"/>
    </row>
    <row r="29" spans="1:10" s="5" customFormat="1" ht="15" customHeight="1">
      <c r="A29" s="5" t="s">
        <v>25</v>
      </c>
      <c r="B29" s="27"/>
      <c r="C29" s="17"/>
      <c r="D29" s="72">
        <v>124430918</v>
      </c>
      <c r="E29" s="40"/>
      <c r="F29" s="30">
        <v>127121924</v>
      </c>
      <c r="G29" s="28"/>
      <c r="H29" s="30">
        <v>2693777</v>
      </c>
      <c r="I29" s="28"/>
      <c r="J29" s="30">
        <v>7360942</v>
      </c>
    </row>
    <row r="30" spans="2:10" s="5" customFormat="1" ht="7.5" customHeight="1">
      <c r="B30" s="27"/>
      <c r="C30" s="17"/>
      <c r="D30" s="74"/>
      <c r="E30" s="40"/>
      <c r="F30" s="28"/>
      <c r="G30" s="28"/>
      <c r="H30" s="28"/>
      <c r="I30" s="28"/>
      <c r="J30" s="28"/>
    </row>
    <row r="31" spans="1:10" s="5" customFormat="1" ht="15" customHeight="1">
      <c r="A31" s="5" t="s">
        <v>149</v>
      </c>
      <c r="B31" s="27"/>
      <c r="C31" s="17"/>
      <c r="D31" s="74"/>
      <c r="E31" s="40"/>
      <c r="F31" s="28"/>
      <c r="G31" s="28"/>
      <c r="H31" s="28"/>
      <c r="I31" s="28"/>
      <c r="J31" s="28"/>
    </row>
    <row r="32" spans="1:10" s="5" customFormat="1" ht="15" customHeight="1">
      <c r="A32" s="5" t="s">
        <v>143</v>
      </c>
      <c r="B32" s="27"/>
      <c r="C32" s="17"/>
      <c r="D32" s="30">
        <f>SUM(D14:D29)</f>
        <v>-1457138697</v>
      </c>
      <c r="E32" s="28"/>
      <c r="F32" s="30">
        <f>SUM(F14:F29)</f>
        <v>-872039990</v>
      </c>
      <c r="G32" s="28"/>
      <c r="H32" s="30">
        <f>SUM(H14:H29)</f>
        <v>278003130</v>
      </c>
      <c r="I32" s="28"/>
      <c r="J32" s="30">
        <f>SUM(J14:J29)</f>
        <v>-7108688</v>
      </c>
    </row>
    <row r="33" spans="2:10" s="5" customFormat="1" ht="7.5" customHeight="1">
      <c r="B33" s="27"/>
      <c r="C33" s="17"/>
      <c r="D33" s="28"/>
      <c r="E33" s="28"/>
      <c r="F33" s="28"/>
      <c r="G33" s="28"/>
      <c r="H33" s="28"/>
      <c r="I33" s="28"/>
      <c r="J33" s="28"/>
    </row>
    <row r="34" spans="1:10" s="5" customFormat="1" ht="15" customHeight="1">
      <c r="A34" s="1" t="s">
        <v>26</v>
      </c>
      <c r="B34" s="27"/>
      <c r="C34" s="17"/>
      <c r="D34" s="18"/>
      <c r="E34" s="28"/>
      <c r="F34" s="18"/>
      <c r="G34" s="28"/>
      <c r="H34" s="18"/>
      <c r="I34" s="28"/>
      <c r="J34" s="18"/>
    </row>
    <row r="35" spans="1:10" s="5" customFormat="1" ht="15" customHeight="1">
      <c r="A35" s="5" t="s">
        <v>114</v>
      </c>
      <c r="B35" s="27"/>
      <c r="C35" s="17"/>
      <c r="D35" s="15" t="s">
        <v>69</v>
      </c>
      <c r="E35" s="28"/>
      <c r="F35" s="19">
        <v>1450000000</v>
      </c>
      <c r="G35" s="28"/>
      <c r="H35" s="15" t="s">
        <v>69</v>
      </c>
      <c r="I35" s="40"/>
      <c r="J35" s="15">
        <v>1250000000</v>
      </c>
    </row>
    <row r="36" spans="1:10" s="5" customFormat="1" ht="15" customHeight="1">
      <c r="A36" s="5" t="s">
        <v>178</v>
      </c>
      <c r="B36" s="27"/>
      <c r="C36" s="17"/>
      <c r="D36" s="18">
        <v>39343</v>
      </c>
      <c r="E36" s="28"/>
      <c r="F36" s="27" t="s">
        <v>69</v>
      </c>
      <c r="G36" s="28"/>
      <c r="H36" s="27" t="s">
        <v>69</v>
      </c>
      <c r="I36" s="40"/>
      <c r="J36" s="27" t="s">
        <v>69</v>
      </c>
    </row>
    <row r="37" spans="1:6" s="5" customFormat="1" ht="15" customHeight="1">
      <c r="A37" s="5" t="s">
        <v>100</v>
      </c>
      <c r="B37" s="33"/>
      <c r="C37" s="17"/>
      <c r="D37" s="18"/>
      <c r="E37" s="28"/>
      <c r="F37" s="33"/>
    </row>
    <row r="38" spans="1:10" s="5" customFormat="1" ht="15" customHeight="1">
      <c r="A38" s="5" t="s">
        <v>101</v>
      </c>
      <c r="B38" s="27"/>
      <c r="C38" s="17"/>
      <c r="D38" s="15" t="s">
        <v>69</v>
      </c>
      <c r="E38" s="28"/>
      <c r="F38" s="19">
        <v>-12300194</v>
      </c>
      <c r="G38" s="28"/>
      <c r="H38" s="15" t="s">
        <v>69</v>
      </c>
      <c r="I38" s="28"/>
      <c r="J38" s="15" t="s">
        <v>69</v>
      </c>
    </row>
    <row r="39" spans="1:10" s="5" customFormat="1" ht="15" customHeight="1">
      <c r="A39" s="5" t="s">
        <v>104</v>
      </c>
      <c r="B39" s="27"/>
      <c r="C39" s="17"/>
      <c r="D39" s="18">
        <v>-500000000</v>
      </c>
      <c r="E39" s="28"/>
      <c r="F39" s="36">
        <v>-376460992</v>
      </c>
      <c r="G39" s="28"/>
      <c r="H39" s="18">
        <v>-500000000</v>
      </c>
      <c r="I39" s="40"/>
      <c r="J39" s="18">
        <v>-176460992</v>
      </c>
    </row>
    <row r="40" spans="1:10" s="5" customFormat="1" ht="15" customHeight="1" hidden="1">
      <c r="A40" s="5" t="s">
        <v>41</v>
      </c>
      <c r="B40" s="27"/>
      <c r="C40" s="17"/>
      <c r="D40" s="18"/>
      <c r="E40" s="28"/>
      <c r="F40" s="19"/>
      <c r="G40" s="18"/>
      <c r="H40" s="15"/>
      <c r="I40" s="28"/>
      <c r="J40" s="15"/>
    </row>
    <row r="41" spans="1:10" s="5" customFormat="1" ht="15" customHeight="1" hidden="1">
      <c r="A41" s="5" t="s">
        <v>113</v>
      </c>
      <c r="B41" s="27">
        <v>9</v>
      </c>
      <c r="C41" s="17"/>
      <c r="D41" s="4"/>
      <c r="E41" s="18"/>
      <c r="F41" s="19"/>
      <c r="G41" s="18"/>
      <c r="H41" s="15"/>
      <c r="I41" s="18"/>
      <c r="J41" s="15"/>
    </row>
    <row r="42" spans="1:10" s="5" customFormat="1" ht="15" customHeight="1">
      <c r="A42" s="5" t="s">
        <v>193</v>
      </c>
      <c r="B42" s="27">
        <v>12</v>
      </c>
      <c r="C42" s="17"/>
      <c r="D42" s="30">
        <v>-1156539260</v>
      </c>
      <c r="E42" s="18"/>
      <c r="F42" s="31">
        <v>-2252394543</v>
      </c>
      <c r="G42" s="18"/>
      <c r="H42" s="30">
        <v>-425000000</v>
      </c>
      <c r="I42" s="18"/>
      <c r="J42" s="30">
        <v>-1438661000</v>
      </c>
    </row>
    <row r="43" spans="2:10" s="5" customFormat="1" ht="7.5" customHeight="1">
      <c r="B43" s="27"/>
      <c r="C43" s="17"/>
      <c r="D43" s="28"/>
      <c r="E43" s="28"/>
      <c r="F43" s="29"/>
      <c r="G43" s="28"/>
      <c r="H43" s="28"/>
      <c r="I43" s="28"/>
      <c r="J43" s="28"/>
    </row>
    <row r="44" spans="1:10" s="5" customFormat="1" ht="15" customHeight="1">
      <c r="A44" s="70" t="s">
        <v>142</v>
      </c>
      <c r="B44" s="27"/>
      <c r="C44" s="17"/>
      <c r="D44" s="30">
        <f>SUM(D35:D42)</f>
        <v>-1656499917</v>
      </c>
      <c r="E44" s="18"/>
      <c r="F44" s="30">
        <f>SUM(F35:F42)</f>
        <v>-1191155729</v>
      </c>
      <c r="G44" s="18"/>
      <c r="H44" s="30">
        <f>SUM(H35:H42)</f>
        <v>-925000000</v>
      </c>
      <c r="I44" s="18"/>
      <c r="J44" s="30">
        <f>SUM(J35:J42)</f>
        <v>-365121992</v>
      </c>
    </row>
    <row r="45" spans="1:3" s="5" customFormat="1" ht="15" customHeight="1">
      <c r="A45" s="1" t="s">
        <v>173</v>
      </c>
      <c r="B45" s="27"/>
      <c r="C45" s="17"/>
    </row>
    <row r="46" spans="1:10" s="5" customFormat="1" ht="15" customHeight="1">
      <c r="A46" s="1" t="s">
        <v>174</v>
      </c>
      <c r="B46" s="27"/>
      <c r="C46" s="17"/>
      <c r="D46" s="18">
        <f>SUM(D11,D32,D44)</f>
        <v>266627434</v>
      </c>
      <c r="E46" s="18"/>
      <c r="F46" s="18">
        <f>SUM(F11,F32,F44)</f>
        <v>-393461061</v>
      </c>
      <c r="G46" s="18"/>
      <c r="H46" s="18">
        <f>SUM(H11,H32,H44)</f>
        <v>-229569588</v>
      </c>
      <c r="I46" s="18"/>
      <c r="J46" s="18">
        <f>SUM(J11,J32,J44)</f>
        <v>-156095022</v>
      </c>
    </row>
    <row r="47" spans="1:10" s="5" customFormat="1" ht="15" customHeight="1">
      <c r="A47" s="5" t="s">
        <v>85</v>
      </c>
      <c r="B47" s="27"/>
      <c r="C47" s="17"/>
      <c r="D47" s="28">
        <v>5019382731</v>
      </c>
      <c r="E47" s="28"/>
      <c r="F47" s="28">
        <v>3923738951</v>
      </c>
      <c r="G47" s="28"/>
      <c r="H47" s="28">
        <v>439081045</v>
      </c>
      <c r="I47" s="28"/>
      <c r="J47" s="28">
        <v>449715124</v>
      </c>
    </row>
    <row r="48" spans="1:10" s="5" customFormat="1" ht="15" customHeight="1">
      <c r="A48" s="5" t="s">
        <v>120</v>
      </c>
      <c r="B48" s="27"/>
      <c r="C48" s="17"/>
      <c r="D48" s="30">
        <v>1744</v>
      </c>
      <c r="E48" s="28"/>
      <c r="F48" s="30">
        <v>-5455045</v>
      </c>
      <c r="G48" s="28"/>
      <c r="H48" s="68" t="s">
        <v>69</v>
      </c>
      <c r="I48" s="28"/>
      <c r="J48" s="68" t="s">
        <v>69</v>
      </c>
    </row>
    <row r="49" spans="2:10" s="5" customFormat="1" ht="7.5" customHeight="1">
      <c r="B49" s="27"/>
      <c r="C49" s="17"/>
      <c r="D49" s="28"/>
      <c r="E49" s="28"/>
      <c r="F49" s="28"/>
      <c r="G49" s="28"/>
      <c r="H49" s="40"/>
      <c r="I49" s="28"/>
      <c r="J49" s="40"/>
    </row>
    <row r="50" spans="1:10" s="5" customFormat="1" ht="15" customHeight="1" thickBot="1">
      <c r="A50" s="5" t="s">
        <v>86</v>
      </c>
      <c r="B50" s="27"/>
      <c r="C50" s="17"/>
      <c r="D50" s="22">
        <f>SUM(D46:D48)</f>
        <v>5286011909</v>
      </c>
      <c r="E50" s="18"/>
      <c r="F50" s="22">
        <f>SUM(F46:F48)</f>
        <v>3524822845</v>
      </c>
      <c r="G50" s="18"/>
      <c r="H50" s="22">
        <f>SUM(H46:H47)</f>
        <v>209511457</v>
      </c>
      <c r="I50" s="18"/>
      <c r="J50" s="22">
        <f>SUM(J46:J47)</f>
        <v>293620102</v>
      </c>
    </row>
    <row r="51" spans="2:10" s="5" customFormat="1" ht="15" customHeight="1" thickTop="1">
      <c r="B51" s="27"/>
      <c r="C51" s="17"/>
      <c r="D51" s="28"/>
      <c r="E51" s="18"/>
      <c r="F51" s="28"/>
      <c r="G51" s="18"/>
      <c r="H51" s="28"/>
      <c r="I51" s="18"/>
      <c r="J51" s="28"/>
    </row>
    <row r="52" spans="2:10" s="5" customFormat="1" ht="15" customHeight="1" hidden="1">
      <c r="B52" s="27"/>
      <c r="C52" s="17"/>
      <c r="D52" s="29"/>
      <c r="E52" s="17"/>
      <c r="F52" s="29"/>
      <c r="G52" s="17"/>
      <c r="H52" s="29"/>
      <c r="I52" s="17"/>
      <c r="J52" s="29"/>
    </row>
    <row r="53" spans="1:10" s="5" customFormat="1" ht="6.75" customHeight="1">
      <c r="A53" s="33"/>
      <c r="B53" s="27"/>
      <c r="C53" s="17"/>
      <c r="D53" s="29"/>
      <c r="E53" s="17"/>
      <c r="F53" s="29"/>
      <c r="G53" s="17"/>
      <c r="H53" s="29"/>
      <c r="I53" s="17"/>
      <c r="J53" s="29"/>
    </row>
    <row r="54" spans="1:10" s="5" customFormat="1" ht="15" customHeight="1">
      <c r="A54" s="39" t="s">
        <v>105</v>
      </c>
      <c r="B54" s="27"/>
      <c r="C54" s="17"/>
      <c r="D54" s="17"/>
      <c r="E54" s="17"/>
      <c r="F54" s="17"/>
      <c r="G54" s="17"/>
      <c r="H54" s="17"/>
      <c r="I54" s="17"/>
      <c r="J54" s="17"/>
    </row>
    <row r="55" spans="1:10" s="5" customFormat="1" ht="15" customHeight="1">
      <c r="A55" s="101" t="s">
        <v>171</v>
      </c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ht="15" customHeight="1">
      <c r="A56" s="80" t="s">
        <v>175</v>
      </c>
      <c r="B56" s="48"/>
      <c r="C56" s="48"/>
      <c r="D56" s="48"/>
      <c r="E56" s="48"/>
      <c r="F56" s="48"/>
      <c r="G56" s="48"/>
      <c r="H56" s="48"/>
      <c r="I56" s="48"/>
      <c r="J56" s="48"/>
    </row>
    <row r="57" spans="1:10" s="75" customFormat="1" ht="15" customHeight="1">
      <c r="A57" s="48" t="s">
        <v>194</v>
      </c>
      <c r="B57" s="48"/>
      <c r="C57" s="48"/>
      <c r="D57" s="48"/>
      <c r="E57" s="48"/>
      <c r="F57" s="48"/>
      <c r="G57" s="48"/>
      <c r="H57" s="48"/>
      <c r="I57" s="48"/>
      <c r="J57" s="48"/>
    </row>
    <row r="58" spans="1:10" s="75" customFormat="1" ht="15" customHeight="1">
      <c r="A58" s="48" t="s">
        <v>176</v>
      </c>
      <c r="B58" s="48"/>
      <c r="C58" s="48"/>
      <c r="D58" s="48"/>
      <c r="E58" s="48"/>
      <c r="F58" s="48"/>
      <c r="G58" s="48"/>
      <c r="H58" s="48"/>
      <c r="I58" s="48"/>
      <c r="J58" s="48"/>
    </row>
    <row r="59" spans="1:10" s="75" customFormat="1" ht="1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</row>
    <row r="60" spans="1:10" s="75" customFormat="1" ht="1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</row>
    <row r="61" spans="1:10" s="75" customFormat="1" ht="1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</row>
    <row r="62" spans="1:10" ht="1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6.7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</row>
    <row r="64" spans="1:10" ht="15" customHeight="1">
      <c r="A64" s="61" t="str">
        <f>'Eng 7'!A34:P34</f>
        <v>The accompanying notes on pages 9 to 32 are an integral part of these interim financial statements.</v>
      </c>
      <c r="B64" s="61"/>
      <c r="C64" s="61"/>
      <c r="D64" s="61"/>
      <c r="E64" s="61"/>
      <c r="F64" s="61"/>
      <c r="G64" s="61"/>
      <c r="H64" s="61"/>
      <c r="I64" s="61"/>
      <c r="J64" s="61"/>
    </row>
    <row r="65" ht="15" customHeight="1">
      <c r="J65" s="41">
        <v>8</v>
      </c>
    </row>
    <row r="111" ht="13.5" customHeight="1"/>
  </sheetData>
  <mergeCells count="3">
    <mergeCell ref="D5:F5"/>
    <mergeCell ref="H5:J5"/>
    <mergeCell ref="A55:J55"/>
  </mergeCells>
  <printOptions/>
  <pageMargins left="1" right="0.43" top="0.43" bottom="0.4" header="0.49" footer="0.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PwC User</cp:lastModifiedBy>
  <cp:lastPrinted>2008-05-13T11:46:18Z</cp:lastPrinted>
  <dcterms:created xsi:type="dcterms:W3CDTF">2001-10-30T06:26:29Z</dcterms:created>
  <dcterms:modified xsi:type="dcterms:W3CDTF">2008-05-14T01:30:46Z</dcterms:modified>
  <cp:category/>
  <cp:version/>
  <cp:contentType/>
  <cp:contentStatus/>
</cp:coreProperties>
</file>