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5371" windowWidth="15240" windowHeight="9210" tabRatio="798" activeTab="1"/>
  </bookViews>
  <sheets>
    <sheet name="งบดุล" sheetId="1" r:id="rId1"/>
    <sheet name="งบกำไรขาดทุน" sheetId="2" r:id="rId2"/>
    <sheet name="งบแสดง การเงินรวม" sheetId="3" r:id="rId3"/>
    <sheet name="งบแสดง" sheetId="4" r:id="rId4"/>
    <sheet name="งบกระแสเงินสด" sheetId="5" r:id="rId5"/>
  </sheets>
  <definedNames>
    <definedName name="_xlnm.Print_Area" localSheetId="4">'งบกระแสเงินสด'!$A$1:$O$95</definedName>
    <definedName name="_xlnm.Print_Area" localSheetId="1">'งบกำไรขาดทุน'!$A$1:$O$83</definedName>
    <definedName name="_xlnm.Print_Area" localSheetId="0">'งบดุล'!$A$1:$Q$142</definedName>
    <definedName name="_xlnm.Print_Area" localSheetId="3">'งบแสดง'!$A$1:$L$49</definedName>
    <definedName name="_xlnm.Print_Area" localSheetId="2">'งบแสดง การเงินรวม'!$A$1:$Q$31</definedName>
  </definedNames>
  <calcPr fullCalcOnLoad="1"/>
</workbook>
</file>

<file path=xl/sharedStrings.xml><?xml version="1.0" encoding="utf-8"?>
<sst xmlns="http://schemas.openxmlformats.org/spreadsheetml/2006/main" count="384" uniqueCount="222">
  <si>
    <t>งบดุล</t>
  </si>
  <si>
    <t>งบการเงินรวม</t>
  </si>
  <si>
    <t>พันบาท</t>
  </si>
  <si>
    <t>ยังไม่ได้ตรวจสอบ</t>
  </si>
  <si>
    <t>ตรวจสอบแล้ว</t>
  </si>
  <si>
    <t>สอบทานแล้ว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</si>
  <si>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</si>
  <si>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</si>
  <si>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</si>
  <si>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</si>
  <si>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>อื่น ๆ</t>
  </si>
  <si>
    <t>รวมสินทรัพย์หมุนเวียน</t>
  </si>
  <si>
    <t>สินทรัพย์ไม่หมุนเวียน</t>
  </si>
  <si>
    <t>ที่ดิน อาคาร และอุปกรณ์ - สุทธิ</t>
  </si>
  <si>
    <t>รวมสินทรัพย์ไม่หมุนเวียน</t>
  </si>
  <si>
    <t>รวมสินทรัพย์</t>
  </si>
  <si>
    <t xml:space="preserve">          </t>
  </si>
  <si>
    <t>หนี้สินและส่วนของผู้ถือหุ้น</t>
  </si>
  <si>
    <t>หนี้สินหมุนเวียน</t>
  </si>
  <si>
    <t>เจ้าหนี้การค้าและตั๋วเงินจ่าย</t>
  </si>
  <si>
    <t>หนี้สินหมุนเวียนอื่น</t>
  </si>
  <si>
    <t>ค่าใช้จ่ายค้างจ่าย</t>
  </si>
  <si>
    <t>ภาษีเงินได้นิติบุคคลค้างจ่าย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</si>
  <si>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</si>
  <si>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</si>
  <si>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</si>
  <si>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</si>
  <si>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</si>
  <si>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</si>
  <si>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ทุนจดทะเบียน     </t>
  </si>
  <si>
    <t>ทุนที่ออกและเรียกชำระแล้ว</t>
  </si>
  <si>
    <t>กำไรสะสม</t>
  </si>
  <si>
    <t>จัดสรรแล้ว</t>
  </si>
  <si>
    <t>สำรองตามกฎหมาย</t>
  </si>
  <si>
    <t>ยังไม่ได้จัดสรร</t>
  </si>
  <si>
    <t>รวมส่วนของผู้ถือหุ้น</t>
  </si>
  <si>
    <t>รวมหนี้สินและส่วนของผู้ถือหุ้น</t>
  </si>
  <si>
    <t>งบกำไรขาดทุน</t>
  </si>
  <si>
    <t>รายได้อื่น</t>
  </si>
  <si>
    <t>ค่าใช้จ่ายในการขายและบริหาร</t>
  </si>
  <si>
    <t>ดอกเบี้ยจ่าย</t>
  </si>
  <si>
    <t>ภาษีเงินได้นิติบุคคล</t>
  </si>
  <si>
    <t>งบกระแสเงินสด</t>
  </si>
  <si>
    <t>กระแสเงินสดจากกิจกรรมดำเนินงาน</t>
  </si>
  <si>
    <t>ค่าเสื่อมราคา</t>
  </si>
  <si>
    <t>(เพิ่มขึ้น)ลดลงในสินทรัพย์หมุนเวียนอื่น</t>
  </si>
  <si>
    <t>เพิ่มขึ้น(ลดลง)ในเจ้าหนี้การค้าและตั๋วเงินจ่าย</t>
  </si>
  <si>
    <t>เพิ่มขึ้น(ลดลง)ในค่าใช้จ่ายค้างจ่าย</t>
  </si>
  <si>
    <t>เพิ่มขึ้น(ลดลง)ในหนี้สินหมุนเวียนอื่น</t>
  </si>
  <si>
    <t>เงินสดสุทธิได้รับ(ใช้ไป)จากกิจกรรมดำเนินงาน</t>
  </si>
  <si>
    <t>กระแสเงินสดจากกิจกรรมลงทุน</t>
  </si>
  <si>
    <t>เงินสดสุทธิได้รับ(ใช้ไป)จากกิจกรรมลงทุน</t>
  </si>
  <si>
    <t>กระแสเงินสดจากกิจกรรมจัดหาเงิน</t>
  </si>
  <si>
    <t>เงินสดสุทธิได้รับ(ใช้ไป)จากกิจกรรมจัดหาเงิน</t>
  </si>
  <si>
    <t>เงินสดและรายการเทียบเท่าเงินสดเพิ่มขึ้น(ลดลง)สุทธิ</t>
  </si>
  <si>
    <t>รวม</t>
  </si>
  <si>
    <t>กำไร(ขาดทุน)สะสม</t>
  </si>
  <si>
    <t>ส่วนน้อย</t>
  </si>
  <si>
    <t>สินทรัพย์ไม่หมุนเวียนอื่น</t>
  </si>
  <si>
    <t>(เพิ่มขึ้น)ลดลงในสินทรัพย์ไม่หมุนเวียนอื่น</t>
  </si>
  <si>
    <t>ดอกเบี้ยรับ</t>
  </si>
  <si>
    <t>ยอดคงเหลือ ณ วันที่ 31 ธันวาคม 2549</t>
  </si>
  <si>
    <t>ยอดคงเหลือ ณ วันที่ 31 ธันวาคม 2550</t>
  </si>
  <si>
    <t>เงินฝากประจำที่ติดภาระค้ำประกัน</t>
  </si>
  <si>
    <t>รายได้ค่ารักษาพยาบาล</t>
  </si>
  <si>
    <t>ต้นทุนค่ารักษาพยาบาล</t>
  </si>
  <si>
    <t xml:space="preserve">ยอดคงเหลือ ณ วันที่ 31 ธันวาคม 2549 </t>
  </si>
  <si>
    <t>(เพิ่มขึ้น)ลดลงในลูกหนี้การค้า</t>
  </si>
  <si>
    <t>(เพิ่มขึ้น)ลดลงในเงินฝากประจำที่ติดภาระค้ำประกัน</t>
  </si>
  <si>
    <t>เงินสดจ่ายจากเงินให้กู้ยืมแก่พนักงาน</t>
  </si>
  <si>
    <t>เงินสดจ่ายในการซื้อที่ดิน อาคารและอุปกรณ์</t>
  </si>
  <si>
    <t>เงินสดรับจากการขายที่ดิน อาคารและอุปกรณ์</t>
  </si>
  <si>
    <t>อื่นๆ</t>
  </si>
  <si>
    <t>หุ้นสามัญ 40,843,333 หุ้น  มูลค่าหุ้นละ 10.00 บาท</t>
  </si>
  <si>
    <t>หุ้นสามัญ 18,000,000 หุ้น  มูลค่าหุ้นละ 10.00 บาท</t>
  </si>
  <si>
    <t>เงินให้กู้ยืมระยะสั้นแก่บริษัทที่เกี่ยวข้องกัน</t>
  </si>
  <si>
    <t>เงินลงทุนในบริษัทย่อย</t>
  </si>
  <si>
    <t>เงินลงทุนในบริษัทร่วม</t>
  </si>
  <si>
    <t>เงินลงทุนในหลักทรัพย์เผื่อขาย</t>
  </si>
  <si>
    <t>ค่าตอบแทนแพทย์ค้างจ่าย</t>
  </si>
  <si>
    <t>หุ้นสามัญ 40,231,250 หุ้น  มูลค่าหุ้นละ 10.00 บาท</t>
  </si>
  <si>
    <t>เงินกู้ยืมระยะยาวจากสถาบันการเงิน</t>
  </si>
  <si>
    <t>หนี้สินตามสัญญาเช่าการเงิน</t>
  </si>
  <si>
    <t>กำไรขั้นต้น</t>
  </si>
  <si>
    <t>ส่วนของหนี้สินที่ถึงกำหนดชำระภายในหนึ่งปี</t>
  </si>
  <si>
    <t>เงินกู้ยืมระยะยาวจากบริษัทที่เกี่ยวข้องกัน</t>
  </si>
  <si>
    <t>หนี้สินตามสัญญาปรับโครงสร้างหนี้</t>
  </si>
  <si>
    <t>เงินกู้ยืมระยะสั้นจากบุคคลและบริษัทที่เกี่ยวข้องกัน</t>
  </si>
  <si>
    <t>เงินกู้ยืมระยะสั้นจากบุคคลอื่น</t>
  </si>
  <si>
    <t>เจ้าหนี้อื่น</t>
  </si>
  <si>
    <t>ส่วนของผู้ถือหุ้นส่วนน้อย</t>
  </si>
  <si>
    <t>หนี้สงสัยจะสูญ</t>
  </si>
  <si>
    <t>เพิ่มทุนในระหว่างงวด</t>
  </si>
  <si>
    <t>หนี้สงสัยจะสูญ - ลูกหนี้การค้า</t>
  </si>
  <si>
    <t>กำไร(ขาดทุน)จากการดำเนินงานก่อนการเปลี่ยนแปลงในสินทรัพย์และหนี้สินดำเนินงาน</t>
  </si>
  <si>
    <t>เพิ่มขึ้น(ลดลง)ในค่าตอบแทนแพทย์ค้างจ่าย</t>
  </si>
  <si>
    <t>เพิ่มขึ้น(ลดลง)ในเจ้าหนี้อื่นค่าทรัพย์สิน</t>
  </si>
  <si>
    <t>เพิ่มขึ้น(ลดลง)ในเจ้าหนี้อื่น</t>
  </si>
  <si>
    <t>เงินสดรับค่าดอกเบี้ยรับ</t>
  </si>
  <si>
    <t>เงินสดจ่ายซื้อเงินลงทุนในบริษัทย่อย</t>
  </si>
  <si>
    <t>เงินสดจ่ายค่าดอกเบี้ยจ่าย</t>
  </si>
  <si>
    <t>เงินสดจ่ายค่าภาษีเงินได้นิติบุคคล</t>
  </si>
  <si>
    <t>งบการเงินเฉพาะกิจการ</t>
  </si>
  <si>
    <t>รายได้รับล่วงหน้า</t>
  </si>
  <si>
    <t>รวมส่วนของผู้ถือหุ้นของบริษัทใหญ่</t>
  </si>
  <si>
    <t>ส่วนที่เป็นของผู้ถือหุ้นส่วนน้อย</t>
  </si>
  <si>
    <t>การแบ่งปันกำไร(ขาดทุน)</t>
  </si>
  <si>
    <t>งบแสดงการเปลี่ยนแปลงในส่วนของผู้ถือหุ้น</t>
  </si>
  <si>
    <t>ส่วนของผู้ถือหุ้นของบริษัทใหญ่</t>
  </si>
  <si>
    <t>ทุนเรือนหุ้นที่ออก</t>
  </si>
  <si>
    <t>ส่วนเกินมูลค่า</t>
  </si>
  <si>
    <t>และชำระแล้ว</t>
  </si>
  <si>
    <t>หุ้นสามัญ</t>
  </si>
  <si>
    <t>ดอกเบี้ยค้างจ่ายบริษัทที่เกี่ยวข้องกัน</t>
  </si>
  <si>
    <t>เงินลงทุนชั่วคราว</t>
  </si>
  <si>
    <t>สินค้าคงเหลือ</t>
  </si>
  <si>
    <t>เงินลงทุนในบริษัทที่เกี่ยวข้องกันและบริษัทอื่น-สุทธิ</t>
  </si>
  <si>
    <t>(หมายเหตุ 20 )</t>
  </si>
  <si>
    <t>กำไรก่อนภาษีเงินได้นิติบุคคล</t>
  </si>
  <si>
    <t>หนี้สูญ - ลูกหนี้การค้า</t>
  </si>
  <si>
    <t xml:space="preserve">ดอกเบี้ยเช่าซื้อตัดบัญชี </t>
  </si>
  <si>
    <t>ส่วนแบ่งกำไรในบริษัทร่วม</t>
  </si>
  <si>
    <t>ผลกำไรของเงินลงทุนเผื่อขายที่รับรู้ในส่วนของผู้ถือหุ้น</t>
  </si>
  <si>
    <t>กำไรที่ยังไม่เกิดขึ้น</t>
  </si>
  <si>
    <t>ในหลักทรัพย์เผื่อขาย</t>
  </si>
  <si>
    <t>ส่วนแบ่งกำไรจากบริษัทร่วม</t>
  </si>
  <si>
    <t>คอกเบี้ยจ่ายตั้งพักตามสัญญาปรับโครงสร้างหนี้</t>
  </si>
  <si>
    <t>เงินปันผลรับจากเงินลงทุน</t>
  </si>
  <si>
    <t>เงินมัดจำค่าอุปกรณ์ทางการแพทย์</t>
  </si>
  <si>
    <t>(หมายเหตุ 18 )</t>
  </si>
  <si>
    <t>(หมายเหตุ 28)</t>
  </si>
  <si>
    <t>ลูกหนี้การค้า-สุทธิ</t>
  </si>
  <si>
    <t>รวมรายได้(ค่าใช้จ่าย)ที่รับรู้ในส่วนของเจ้าของ</t>
  </si>
  <si>
    <t>กำไร(ขาดทุน)สำหรับงวด</t>
  </si>
  <si>
    <t>ขาดทุนจากการด้อยค่าเงินลงทุนในบริษัทที่เกี่ยวข้องกัน</t>
  </si>
  <si>
    <t>กำไร(ขาดทุน) สำหรับงวดของส่วนของผู้ถือหุ้นส่วนน้อย</t>
  </si>
  <si>
    <t>(เพิ่มขึ้น)ลดลงในสินค้าคงเหลือ</t>
  </si>
  <si>
    <t>เพิ่มขึ้น(ลดลง)ในหนี้สินไม่หมุนเวียนอื่น</t>
  </si>
  <si>
    <t>(เพิ่มขึ้น)ลดลงในเงินลงทุนชั่วคราว</t>
  </si>
  <si>
    <t>เงินสดจ่ายหนี้สินตามสัญญาเช่าการเงิน</t>
  </si>
  <si>
    <t>เพิ่มขึ้น(ลดลง)ในเงินเบิกเกินบัญชี</t>
  </si>
  <si>
    <t>หนี้สินไม่หมุนเวียนอื่น</t>
  </si>
  <si>
    <t>เงินสดจ่ายในเงินกู้ยืมระยะสั้นจากบุคคลและบริษัทที่เกี่ยวข้องกัน</t>
  </si>
  <si>
    <t>เงินสดรับในเงินกู้ยืมระยะสั้นจากบุคคลและบริษัทที่เกี่ยวข้องกัน</t>
  </si>
  <si>
    <t>ขาดทุนจากการจำหน่ายสินทรัพย์</t>
  </si>
  <si>
    <t xml:space="preserve">(หมายเหตุ 7 ) </t>
  </si>
  <si>
    <t>(หมายเหตุ 10 )</t>
  </si>
  <si>
    <t>(หมายเหตุ 14)</t>
  </si>
  <si>
    <t>(หมายเหตุ 19 )</t>
  </si>
  <si>
    <t>ลูกหนี้การค้าบริษัทที่เกี่ยวข้องกัน</t>
  </si>
  <si>
    <t>เงินให้กู้ยืมระยะยาวแก่บริษัทที่เกี่ยวข้องกัน-สุทธิ</t>
  </si>
  <si>
    <t>ส่วนเกินของเงินลงทุนที่สูงกว่ามูลค่าตามบัญชี</t>
  </si>
  <si>
    <t>รายการกำไรที่ยังไม่เกิดขึ้นจริงในหลักทรัพย์เผื่อขาย</t>
  </si>
  <si>
    <t>ส่วนของผู้ถือหุ้นส่วนน้อยจากการซื้อธุรกิจแบบย้อนกลับ</t>
  </si>
  <si>
    <t>ต้นทุนการรวมธุรกิจในการซื้อธุรกิจแบบย้อนกลับ</t>
  </si>
  <si>
    <t>ปรับกระทบกำไร(ขาดทุน)สุทธิเป็นเงินสดรับ(จ่าย)จากการดำเนินงาน</t>
  </si>
  <si>
    <t>(เพิ่มขึ้น)ลดลงในลูกหนี้การค้าบริษัทที่เกี่ยวข้องกัน</t>
  </si>
  <si>
    <t>เพิ่มขึ้น(ลดลง)ในรายได้รับล่วงหน้า</t>
  </si>
  <si>
    <t>เงินสดและรายการเทียบเท่าเงินสดได้มาจากการซื้อธุรกิจแบบย้อนกลับ</t>
  </si>
  <si>
    <t>เงินสดรับในเงินกู้ยืมระยะสั้นจากบุคคลอื่น</t>
  </si>
  <si>
    <t>เงินสดจ่ายหนี้สินตามสัญญาปรับโครงสร้างหนี้</t>
  </si>
  <si>
    <t>เงินสดและรายการเทียบเท่าเงินสดต้นงวด  (หมายเหตุ 6)</t>
  </si>
  <si>
    <t>เงินสดและรายการเทียบเท่าเงินสดปลายงวด  (หมายเหตุ 6)</t>
  </si>
  <si>
    <t>(หมายเหตุ 6 )</t>
  </si>
  <si>
    <t xml:space="preserve">(หมายเหตุ 8 ) </t>
  </si>
  <si>
    <t>(หมายเหตุ 5.2,9)</t>
  </si>
  <si>
    <t>(หมายเหตุ 5.2 )</t>
  </si>
  <si>
    <t>(หมายเหตุ 11 )</t>
  </si>
  <si>
    <t>(หมายเหตุ 12)</t>
  </si>
  <si>
    <t>(หมายเหตุ 13 )</t>
  </si>
  <si>
    <t>(หมายเหตุ 5.2,14)</t>
  </si>
  <si>
    <t>(หมายเหตุ 15)</t>
  </si>
  <si>
    <t>(หมายเหตุ 16 )</t>
  </si>
  <si>
    <t>ส่วนเกินมูลค่าหุ้นสามัญ</t>
  </si>
  <si>
    <t>จำนวนหุ้นสามัญถัวเฉลี่ยถ่วงน้ำหนัก (หน่วย : พันหุ้น)</t>
  </si>
  <si>
    <t xml:space="preserve">(หมายเหตุ 5.2 ) </t>
  </si>
  <si>
    <t>ส่วนที่เป็นของผู้ถือหุ้นของบริษัท โรงพยาบาลเชียงใหม่ราม จำกัด</t>
  </si>
  <si>
    <t>ณ วันที่ 30 มิถุนายน 2551 และวันที่ 31 ธันวาคม 2550</t>
  </si>
  <si>
    <t>สำหรับงวด 6 เดือน สิ้นสุดวันที่ 30 มิถุนายน 2551 และ 2550</t>
  </si>
  <si>
    <t>สำหรับไตรมาส สิ้นสุดวันที่ 30 มิถุนายน 2551 และ 2550</t>
  </si>
  <si>
    <t>ยอดคงเหลือ ณ วันที่ 30 มิถุนายน 2551</t>
  </si>
  <si>
    <t>ยอดคงเหลือ ณ วันที่ 30 มิถุนายน 2550</t>
  </si>
  <si>
    <t>เงินปันผลจ่าย</t>
  </si>
  <si>
    <t>เพิ่มทุนระหว่างงวด</t>
  </si>
  <si>
    <t>เงินสดรับจากการออกหุ้นเพิ่มทุน</t>
  </si>
  <si>
    <t>เงินสดจ่ายซื้อเงินลงทุนในบริษัทร่วม</t>
  </si>
  <si>
    <t>เงินสดรับในเงินกู้ยืมระยะยาวจากสถาบันการเงิน</t>
  </si>
  <si>
    <t>เงินสดจ่ายในเงินกู้ยืมระยะสั้นจากบุคคลอื่น</t>
  </si>
  <si>
    <t>เงินปันผลค้างจ่าย</t>
  </si>
  <si>
    <t>บริษัท เชียงใหม่รามธุรกิจการแพทย์ จำกัด (มหาชน) และบริษัทย่อย</t>
  </si>
  <si>
    <t>(หมายเหตุ 25)</t>
  </si>
  <si>
    <t>(หมายเหตุ 30)</t>
  </si>
  <si>
    <t>มูลค่าทุนที่มีอยู่ก่อนการซื้อธุรกิจแบบย้อนกลับ</t>
  </si>
  <si>
    <t>ต้นทุนการรวมธุรกิจในการซื้อแบบย้อนกลับ</t>
  </si>
  <si>
    <t>หุ้นสามัญซื้อคืน</t>
  </si>
  <si>
    <t>หนี้สงสัยจะสูญ - ดอกเบี้ยค้างรับ</t>
  </si>
  <si>
    <t>หนี้สงสัยจะสูญ - ภาษีถูกหัก ณ ที่จ่าย</t>
  </si>
  <si>
    <t>(หมายเหตุ 30 )</t>
  </si>
  <si>
    <t>(หมายเหตุ 24)</t>
  </si>
  <si>
    <t>(หมายเหตุ 26)</t>
  </si>
  <si>
    <t>เงินเบิกเกินบัญชี</t>
  </si>
  <si>
    <t>เจ้าหนี้ค่าสินทรัพย์</t>
  </si>
  <si>
    <t>รายได้เงินปันผล</t>
  </si>
  <si>
    <t>ค่าตอบแทนกรรมการ</t>
  </si>
  <si>
    <t>กำไรสำหรับงวด</t>
  </si>
  <si>
    <t>กำไรต่อหุ้นขั้นพื้นฐาน</t>
  </si>
  <si>
    <t>ส่วนของบริษัท โรงพยาบาลเชียงใหม่ราม จำกัด (หน่วย:บาท)</t>
  </si>
  <si>
    <t>ส่วนของบริษัท เชียงใหม่รามธุรกิจการแพทย์ จำกัด (มหาชน) (หน่วย:บาท)</t>
  </si>
  <si>
    <t>ส่วนเกินของเงินลงทุนที่สูงกว่าส่วนได้เสียของผู้ซื้อ</t>
  </si>
  <si>
    <t xml:space="preserve">     </t>
  </si>
  <si>
    <t>ในมูลค่าตามบัญชีของสินทรัพย์สุทธิของผู้ถูกซื้อ</t>
  </si>
  <si>
    <t>(หมายเหตุ 23)</t>
  </si>
  <si>
    <t>(หมายเหตุ 22)</t>
  </si>
  <si>
    <t>(หมายเหตุ 17 )</t>
  </si>
  <si>
    <t>(หมายเหตุ 17, 19 )</t>
  </si>
  <si>
    <t>(หมายเหตุ 17, 21 )</t>
  </si>
  <si>
    <t>เงินสดจ่ายในหุ้นสามัญซื้อคืน</t>
  </si>
  <si>
    <t>ส่วนแบ่งกำไร(ขาดทุน)ในบริษัทร่วม</t>
  </si>
  <si>
    <t>ขาดทุนจากการตัดจำหน่ายสินทรัพย์ถาวร</t>
  </si>
  <si>
    <t>เงินสดจ่ายในเงินกู้ยืมระยะยาวจากสถาบันการเงิน</t>
  </si>
  <si>
    <t>เงินกู้ยืมระยะสั้นจากบริษัทย่อย</t>
  </si>
  <si>
    <t>เงินสดรับในเงินกู้ยืมระยะสั้นจากบริษัทย่อย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</si>
</sst>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#,##0;\(#,##0\)"/>
    <numFmt numFmtId="201" formatCode="_-* #,##0.00_-;[Red]\ _-* \(#,##0.00\);&quot;-&quot;"/>
    <numFmt numFmtId="202" formatCode="#,##0.00;\(#,##0.00\)"/>
    <numFmt numFmtId="203" formatCode="_-* #,##0.0_-;\-* #,##0.0_-;_-* &quot;-&quot;??_-;_-@_-"/>
    <numFmt numFmtId="204" formatCode="_-* #,##0_-;\-* #,##0_-;_-* &quot;-&quot;??_-;_-@_-"/>
    <numFmt numFmtId="205" formatCode="#,##0.0"/>
    <numFmt numFmtId="206" formatCode="#,##0.0;\(#,##0.0\)"/>
    <numFmt numFmtId="207" formatCode="_-* #,##0_-;\(#,##0\)_-;_-* &quot;-&quot;_-;_-@_-"/>
    <numFmt numFmtId="208" formatCode="_(* #,##0_);_ \(#,##0\);_(* &quot;-&quot;_);_(@_)"/>
    <numFmt numFmtId="209" formatCode="_-* #,##0.00_-;\-* #,##0.00_-;_-* &quot;-&quot;_-;_-@_-"/>
    <numFmt numFmtId="210" formatCode="_-* #,##0.0_-;\(#,##0.0\)_-;_-* &quot;-&quot;_-;_-@_-"/>
    <numFmt numFmtId="211" formatCode="_(* #,##0.0_);_(* \(#,##0.0\);_(* &quot;-&quot;??_);_(@_)"/>
  </numFmts>
  <fonts count="30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8"/>
      <name val="Angsana New"/>
      <family val="1"/>
    </font>
    <font>
      <sz val="15"/>
      <name val="Angsana New"/>
      <family val="1"/>
    </font>
    <font>
      <sz val="8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sz val="14"/>
      <name val="CordiaUPC"/>
      <family val="2"/>
    </font>
    <font>
      <u val="single"/>
      <sz val="16"/>
      <name val="Angsana New"/>
      <family val="1"/>
    </font>
    <font>
      <sz val="16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3" fontId="2" fillId="0" borderId="0" xfId="56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56" applyNumberFormat="1" applyFont="1" applyAlignment="1">
      <alignment/>
    </xf>
    <xf numFmtId="0" fontId="2" fillId="0" borderId="0" xfId="56" applyNumberFormat="1" applyFont="1" applyAlignment="1">
      <alignment/>
    </xf>
    <xf numFmtId="43" fontId="2" fillId="0" borderId="0" xfId="56" applyFont="1" applyAlignment="1">
      <alignment/>
    </xf>
    <xf numFmtId="43" fontId="3" fillId="0" borderId="0" xfId="56" applyFont="1" applyBorder="1" applyAlignment="1">
      <alignment horizontal="center"/>
    </xf>
    <xf numFmtId="0" fontId="3" fillId="0" borderId="0" xfId="56" applyNumberFormat="1" applyFont="1" applyAlignment="1">
      <alignment/>
    </xf>
    <xf numFmtId="199" fontId="2" fillId="0" borderId="0" xfId="56" applyNumberFormat="1" applyFont="1" applyAlignment="1">
      <alignment/>
    </xf>
    <xf numFmtId="43" fontId="2" fillId="0" borderId="0" xfId="56" applyFont="1" applyAlignment="1">
      <alignment horizontal="right"/>
    </xf>
    <xf numFmtId="199" fontId="2" fillId="0" borderId="0" xfId="56" applyNumberFormat="1" applyFont="1" applyAlignment="1">
      <alignment horizontal="right"/>
    </xf>
    <xf numFmtId="0" fontId="2" fillId="0" borderId="0" xfId="0" applyNumberFormat="1" applyFont="1" applyAlignment="1">
      <alignment/>
    </xf>
    <xf numFmtId="43" fontId="3" fillId="0" borderId="0" xfId="56" applyFont="1" applyAlignment="1">
      <alignment/>
    </xf>
    <xf numFmtId="199" fontId="3" fillId="0" borderId="10" xfId="56" applyNumberFormat="1" applyFont="1" applyBorder="1" applyAlignment="1">
      <alignment horizontal="right"/>
    </xf>
    <xf numFmtId="199" fontId="2" fillId="0" borderId="0" xfId="56" applyNumberFormat="1" applyFont="1" applyBorder="1" applyAlignment="1">
      <alignment horizontal="right"/>
    </xf>
    <xf numFmtId="43" fontId="2" fillId="0" borderId="0" xfId="56" applyFont="1" applyBorder="1" applyAlignment="1">
      <alignment horizontal="right"/>
    </xf>
    <xf numFmtId="199" fontId="2" fillId="0" borderId="0" xfId="56" applyNumberFormat="1" applyFont="1" applyBorder="1" applyAlignment="1">
      <alignment/>
    </xf>
    <xf numFmtId="199" fontId="3" fillId="0" borderId="0" xfId="56" applyNumberFormat="1" applyFont="1" applyAlignment="1">
      <alignment horizontal="right"/>
    </xf>
    <xf numFmtId="199" fontId="3" fillId="0" borderId="11" xfId="56" applyNumberFormat="1" applyFont="1" applyBorder="1" applyAlignment="1">
      <alignment horizontal="right"/>
    </xf>
    <xf numFmtId="43" fontId="2" fillId="0" borderId="0" xfId="56" applyFont="1" applyAlignment="1">
      <alignment/>
    </xf>
    <xf numFmtId="0" fontId="5" fillId="0" borderId="0" xfId="0" applyFont="1" applyAlignment="1">
      <alignment/>
    </xf>
    <xf numFmtId="199" fontId="2" fillId="0" borderId="0" xfId="56" applyNumberFormat="1" applyFont="1" applyBorder="1" applyAlignment="1">
      <alignment/>
    </xf>
    <xf numFmtId="199" fontId="3" fillId="0" borderId="0" xfId="56" applyNumberFormat="1" applyFont="1" applyBorder="1" applyAlignment="1">
      <alignment horizontal="right"/>
    </xf>
    <xf numFmtId="199" fontId="2" fillId="0" borderId="0" xfId="56" applyNumberFormat="1" applyFont="1" applyBorder="1" applyAlignment="1">
      <alignment horizontal="center"/>
    </xf>
    <xf numFmtId="43" fontId="1" fillId="0" borderId="0" xfId="56" applyFont="1" applyBorder="1" applyAlignment="1">
      <alignment horizontal="center"/>
    </xf>
    <xf numFmtId="43" fontId="1" fillId="0" borderId="0" xfId="56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199" fontId="2" fillId="0" borderId="0" xfId="56" applyNumberFormat="1" applyFont="1" applyAlignment="1">
      <alignment/>
    </xf>
    <xf numFmtId="0" fontId="3" fillId="0" borderId="0" xfId="0" applyFont="1" applyAlignment="1">
      <alignment/>
    </xf>
    <xf numFmtId="43" fontId="2" fillId="0" borderId="0" xfId="0" applyNumberFormat="1" applyFont="1" applyAlignment="1">
      <alignment/>
    </xf>
    <xf numFmtId="199" fontId="2" fillId="0" borderId="12" xfId="56" applyNumberFormat="1" applyFont="1" applyBorder="1" applyAlignment="1">
      <alignment horizontal="right"/>
    </xf>
    <xf numFmtId="199" fontId="3" fillId="0" borderId="0" xfId="56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/>
    </xf>
    <xf numFmtId="202" fontId="2" fillId="0" borderId="0" xfId="0" applyNumberFormat="1" applyFont="1" applyAlignment="1">
      <alignment/>
    </xf>
    <xf numFmtId="201" fontId="2" fillId="0" borderId="0" xfId="0" applyNumberFormat="1" applyFont="1" applyBorder="1" applyAlignment="1">
      <alignment horizontal="center"/>
    </xf>
    <xf numFmtId="199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99" fontId="3" fillId="0" borderId="0" xfId="56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99" fontId="3" fillId="0" borderId="11" xfId="56" applyNumberFormat="1" applyFont="1" applyBorder="1" applyAlignment="1">
      <alignment/>
    </xf>
    <xf numFmtId="199" fontId="3" fillId="0" borderId="0" xfId="56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43" fontId="2" fillId="0" borderId="13" xfId="56" applyFont="1" applyBorder="1" applyAlignment="1">
      <alignment/>
    </xf>
    <xf numFmtId="43" fontId="2" fillId="0" borderId="12" xfId="56" applyFont="1" applyBorder="1" applyAlignment="1">
      <alignment/>
    </xf>
    <xf numFmtId="204" fontId="2" fillId="0" borderId="0" xfId="56" applyNumberFormat="1" applyFont="1" applyAlignment="1">
      <alignment/>
    </xf>
    <xf numFmtId="199" fontId="2" fillId="0" borderId="0" xfId="0" applyNumberFormat="1" applyFont="1" applyAlignment="1">
      <alignment/>
    </xf>
    <xf numFmtId="199" fontId="2" fillId="0" borderId="0" xfId="56" applyNumberFormat="1" applyFont="1" applyFill="1" applyBorder="1" applyAlignment="1">
      <alignment/>
    </xf>
    <xf numFmtId="199" fontId="2" fillId="0" borderId="0" xfId="56" applyNumberFormat="1" applyFont="1" applyFill="1" applyAlignment="1">
      <alignment/>
    </xf>
    <xf numFmtId="199" fontId="2" fillId="0" borderId="12" xfId="56" applyNumberFormat="1" applyFont="1" applyBorder="1" applyAlignment="1">
      <alignment/>
    </xf>
    <xf numFmtId="43" fontId="1" fillId="0" borderId="0" xfId="56" applyFont="1" applyAlignment="1">
      <alignment/>
    </xf>
    <xf numFmtId="43" fontId="3" fillId="0" borderId="13" xfId="56" applyFont="1" applyBorder="1" applyAlignment="1">
      <alignment/>
    </xf>
    <xf numFmtId="0" fontId="8" fillId="0" borderId="0" xfId="0" applyFont="1" applyAlignment="1">
      <alignment/>
    </xf>
    <xf numFmtId="43" fontId="3" fillId="0" borderId="0" xfId="0" applyNumberFormat="1" applyFont="1" applyAlignment="1">
      <alignment/>
    </xf>
    <xf numFmtId="43" fontId="3" fillId="0" borderId="0" xfId="56" applyFont="1" applyAlignment="1">
      <alignment/>
    </xf>
    <xf numFmtId="199" fontId="2" fillId="0" borderId="0" xfId="56" applyNumberFormat="1" applyFont="1" applyAlignment="1">
      <alignment/>
    </xf>
    <xf numFmtId="199" fontId="3" fillId="0" borderId="0" xfId="56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199" fontId="2" fillId="0" borderId="0" xfId="56" applyNumberFormat="1" applyFont="1" applyFill="1" applyBorder="1" applyAlignment="1">
      <alignment horizontal="right"/>
    </xf>
    <xf numFmtId="199" fontId="2" fillId="0" borderId="0" xfId="56" applyNumberFormat="1" applyFont="1" applyFill="1" applyAlignment="1">
      <alignment horizontal="right"/>
    </xf>
    <xf numFmtId="43" fontId="3" fillId="0" borderId="12" xfId="56" applyFont="1" applyFill="1" applyBorder="1" applyAlignment="1">
      <alignment horizontal="center"/>
    </xf>
    <xf numFmtId="43" fontId="3" fillId="0" borderId="0" xfId="56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3" fontId="2" fillId="0" borderId="0" xfId="56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2" fillId="0" borderId="0" xfId="56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4" fillId="0" borderId="0" xfId="56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7" fontId="3" fillId="0" borderId="0" xfId="56" applyNumberFormat="1" applyFont="1" applyFill="1" applyBorder="1" applyAlignment="1">
      <alignment horizontal="right"/>
    </xf>
    <xf numFmtId="207" fontId="3" fillId="0" borderId="0" xfId="56" applyNumberFormat="1" applyFont="1" applyFill="1" applyBorder="1" applyAlignment="1">
      <alignment/>
    </xf>
    <xf numFmtId="207" fontId="3" fillId="0" borderId="0" xfId="56" applyNumberFormat="1" applyFont="1" applyFill="1" applyBorder="1" applyAlignment="1">
      <alignment/>
    </xf>
    <xf numFmtId="0" fontId="2" fillId="0" borderId="0" xfId="60" applyFont="1" applyFill="1" applyBorder="1">
      <alignment/>
      <protection/>
    </xf>
    <xf numFmtId="0" fontId="2" fillId="0" borderId="0" xfId="0" applyFont="1" applyFill="1" applyAlignment="1">
      <alignment/>
    </xf>
    <xf numFmtId="207" fontId="2" fillId="0" borderId="0" xfId="56" applyNumberFormat="1" applyFont="1" applyFill="1" applyBorder="1" applyAlignment="1">
      <alignment/>
    </xf>
    <xf numFmtId="207" fontId="2" fillId="0" borderId="0" xfId="56" applyNumberFormat="1" applyFont="1" applyFill="1" applyBorder="1" applyAlignment="1">
      <alignment/>
    </xf>
    <xf numFmtId="0" fontId="3" fillId="0" borderId="0" xfId="0" applyFont="1" applyFill="1" applyAlignment="1">
      <alignment/>
    </xf>
    <xf numFmtId="207" fontId="3" fillId="0" borderId="11" xfId="56" applyNumberFormat="1" applyFont="1" applyFill="1" applyBorder="1" applyAlignment="1">
      <alignment horizontal="right"/>
    </xf>
    <xf numFmtId="207" fontId="3" fillId="0" borderId="0" xfId="0" applyNumberFormat="1" applyFont="1" applyFill="1" applyBorder="1" applyAlignment="1">
      <alignment/>
    </xf>
    <xf numFmtId="207" fontId="2" fillId="0" borderId="0" xfId="0" applyNumberFormat="1" applyFont="1" applyFill="1" applyAlignment="1">
      <alignment/>
    </xf>
    <xf numFmtId="207" fontId="3" fillId="0" borderId="0" xfId="56" applyNumberFormat="1" applyFont="1" applyFill="1" applyBorder="1" applyAlignment="1">
      <alignment horizontal="center"/>
    </xf>
    <xf numFmtId="41" fontId="3" fillId="0" borderId="0" xfId="56" applyNumberFormat="1" applyFont="1" applyFill="1" applyBorder="1" applyAlignment="1">
      <alignment horizontal="right"/>
    </xf>
    <xf numFmtId="41" fontId="3" fillId="0" borderId="0" xfId="56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/>
    </xf>
    <xf numFmtId="194" fontId="2" fillId="0" borderId="0" xfId="0" applyNumberFormat="1" applyFont="1" applyFill="1" applyAlignment="1">
      <alignment/>
    </xf>
    <xf numFmtId="43" fontId="3" fillId="0" borderId="0" xfId="56" applyNumberFormat="1" applyFont="1" applyFill="1" applyBorder="1" applyAlignment="1">
      <alignment horizontal="left"/>
    </xf>
    <xf numFmtId="43" fontId="2" fillId="0" borderId="0" xfId="56" applyFont="1" applyFill="1" applyAlignment="1">
      <alignment/>
    </xf>
    <xf numFmtId="41" fontId="2" fillId="0" borderId="0" xfId="56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43" fontId="3" fillId="0" borderId="13" xfId="56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208" fontId="3" fillId="0" borderId="0" xfId="56" applyNumberFormat="1" applyFont="1" applyFill="1" applyBorder="1" applyAlignment="1">
      <alignment horizontal="right"/>
    </xf>
    <xf numFmtId="208" fontId="3" fillId="0" borderId="0" xfId="56" applyNumberFormat="1" applyFont="1" applyFill="1" applyBorder="1" applyAlignment="1">
      <alignment/>
    </xf>
    <xf numFmtId="208" fontId="2" fillId="0" borderId="0" xfId="56" applyNumberFormat="1" applyFont="1" applyFill="1" applyBorder="1" applyAlignment="1">
      <alignment/>
    </xf>
    <xf numFmtId="208" fontId="3" fillId="0" borderId="11" xfId="56" applyNumberFormat="1" applyFont="1" applyFill="1" applyBorder="1" applyAlignment="1">
      <alignment horizontal="right"/>
    </xf>
    <xf numFmtId="208" fontId="3" fillId="0" borderId="11" xfId="56" applyNumberFormat="1" applyFont="1" applyFill="1" applyBorder="1" applyAlignment="1">
      <alignment/>
    </xf>
    <xf numFmtId="208" fontId="3" fillId="0" borderId="0" xfId="56" applyNumberFormat="1" applyFont="1" applyFill="1" applyBorder="1" applyAlignment="1">
      <alignment/>
    </xf>
    <xf numFmtId="208" fontId="11" fillId="0" borderId="0" xfId="0" applyNumberFormat="1" applyFont="1" applyFill="1" applyBorder="1" applyAlignment="1">
      <alignment horizontal="center"/>
    </xf>
    <xf numFmtId="208" fontId="2" fillId="0" borderId="0" xfId="0" applyNumberFormat="1" applyFont="1" applyFill="1" applyBorder="1" applyAlignment="1">
      <alignment horizontal="center"/>
    </xf>
    <xf numFmtId="208" fontId="2" fillId="0" borderId="0" xfId="56" applyNumberFormat="1" applyFont="1" applyFill="1" applyBorder="1" applyAlignment="1">
      <alignment horizontal="right"/>
    </xf>
    <xf numFmtId="208" fontId="2" fillId="0" borderId="12" xfId="56" applyNumberFormat="1" applyFont="1" applyFill="1" applyBorder="1" applyAlignment="1">
      <alignment/>
    </xf>
    <xf numFmtId="208" fontId="2" fillId="0" borderId="0" xfId="56" applyNumberFormat="1" applyFont="1" applyFill="1" applyBorder="1" applyAlignment="1">
      <alignment/>
    </xf>
    <xf numFmtId="0" fontId="2" fillId="0" borderId="0" xfId="0" applyFont="1" applyFill="1" applyAlignment="1">
      <alignment/>
    </xf>
    <xf numFmtId="209" fontId="3" fillId="0" borderId="0" xfId="56" applyNumberFormat="1" applyFont="1" applyFill="1" applyBorder="1" applyAlignment="1">
      <alignment horizontal="right"/>
    </xf>
    <xf numFmtId="43" fontId="3" fillId="0" borderId="0" xfId="56" applyFont="1" applyFill="1" applyAlignment="1">
      <alignment/>
    </xf>
    <xf numFmtId="43" fontId="3" fillId="0" borderId="0" xfId="56" applyFont="1" applyFill="1" applyBorder="1" applyAlignment="1">
      <alignment/>
    </xf>
    <xf numFmtId="199" fontId="3" fillId="0" borderId="12" xfId="56" applyNumberFormat="1" applyFont="1" applyBorder="1" applyAlignment="1">
      <alignment horizontal="right"/>
    </xf>
    <xf numFmtId="199" fontId="2" fillId="0" borderId="0" xfId="56" applyNumberFormat="1" applyFont="1" applyFill="1" applyBorder="1" applyAlignment="1">
      <alignment/>
    </xf>
    <xf numFmtId="199" fontId="2" fillId="0" borderId="12" xfId="56" applyNumberFormat="1" applyFont="1" applyFill="1" applyBorder="1" applyAlignment="1">
      <alignment horizontal="right"/>
    </xf>
    <xf numFmtId="204" fontId="2" fillId="0" borderId="0" xfId="56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56" applyFont="1" applyFill="1" applyAlignment="1">
      <alignment horizontal="center"/>
    </xf>
    <xf numFmtId="199" fontId="3" fillId="0" borderId="10" xfId="56" applyNumberFormat="1" applyFont="1" applyFill="1" applyBorder="1" applyAlignment="1">
      <alignment horizontal="right"/>
    </xf>
    <xf numFmtId="43" fontId="3" fillId="0" borderId="0" xfId="56" applyFont="1" applyFill="1" applyBorder="1" applyAlignment="1">
      <alignment horizontal="right"/>
    </xf>
    <xf numFmtId="199" fontId="3" fillId="0" borderId="10" xfId="56" applyNumberFormat="1" applyFont="1" applyFill="1" applyBorder="1" applyAlignment="1">
      <alignment/>
    </xf>
    <xf numFmtId="199" fontId="3" fillId="0" borderId="11" xfId="56" applyNumberFormat="1" applyFont="1" applyFill="1" applyBorder="1" applyAlignment="1">
      <alignment horizontal="right"/>
    </xf>
    <xf numFmtId="200" fontId="2" fillId="0" borderId="0" xfId="56" applyNumberFormat="1" applyFont="1" applyFill="1" applyAlignment="1">
      <alignment/>
    </xf>
    <xf numFmtId="43" fontId="2" fillId="0" borderId="0" xfId="56" applyFont="1" applyFill="1" applyAlignment="1">
      <alignment/>
    </xf>
    <xf numFmtId="204" fontId="2" fillId="0" borderId="0" xfId="56" applyNumberFormat="1" applyFont="1" applyFill="1" applyAlignment="1">
      <alignment/>
    </xf>
    <xf numFmtId="199" fontId="3" fillId="0" borderId="0" xfId="56" applyNumberFormat="1" applyFont="1" applyFill="1" applyBorder="1" applyAlignment="1">
      <alignment horizontal="right"/>
    </xf>
    <xf numFmtId="204" fontId="3" fillId="0" borderId="10" xfId="56" applyNumberFormat="1" applyFont="1" applyFill="1" applyBorder="1" applyAlignment="1">
      <alignment horizontal="right"/>
    </xf>
    <xf numFmtId="43" fontId="1" fillId="0" borderId="0" xfId="56" applyFont="1" applyFill="1" applyBorder="1" applyAlignment="1">
      <alignment horizontal="center"/>
    </xf>
    <xf numFmtId="43" fontId="2" fillId="0" borderId="0" xfId="56" applyFont="1" applyFill="1" applyAlignment="1">
      <alignment horizontal="right"/>
    </xf>
    <xf numFmtId="207" fontId="2" fillId="0" borderId="0" xfId="56" applyNumberFormat="1" applyFont="1" applyFill="1" applyBorder="1" applyAlignment="1">
      <alignment horizontal="right"/>
    </xf>
    <xf numFmtId="207" fontId="2" fillId="0" borderId="0" xfId="0" applyNumberFormat="1" applyFont="1" applyAlignment="1">
      <alignment/>
    </xf>
    <xf numFmtId="199" fontId="2" fillId="0" borderId="0" xfId="56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02" fontId="2" fillId="0" borderId="0" xfId="0" applyNumberFormat="1" applyFont="1" applyFill="1" applyBorder="1" applyAlignment="1">
      <alignment horizontal="center"/>
    </xf>
    <xf numFmtId="201" fontId="2" fillId="0" borderId="0" xfId="0" applyNumberFormat="1" applyFont="1" applyFill="1" applyBorder="1" applyAlignment="1">
      <alignment horizontal="center"/>
    </xf>
    <xf numFmtId="199" fontId="3" fillId="0" borderId="0" xfId="56" applyNumberFormat="1" applyFont="1" applyFill="1" applyAlignment="1">
      <alignment horizontal="right"/>
    </xf>
    <xf numFmtId="199" fontId="3" fillId="0" borderId="0" xfId="56" applyNumberFormat="1" applyFont="1" applyFill="1" applyAlignment="1">
      <alignment/>
    </xf>
    <xf numFmtId="0" fontId="9" fillId="0" borderId="0" xfId="0" applyFont="1" applyFill="1" applyAlignment="1">
      <alignment/>
    </xf>
    <xf numFmtId="207" fontId="2" fillId="0" borderId="0" xfId="56" applyNumberFormat="1" applyFont="1" applyFill="1" applyBorder="1" applyAlignment="1">
      <alignment horizontal="center"/>
    </xf>
    <xf numFmtId="207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199" fontId="3" fillId="0" borderId="13" xfId="56" applyNumberFormat="1" applyFont="1" applyBorder="1" applyAlignment="1">
      <alignment horizontal="right"/>
    </xf>
    <xf numFmtId="199" fontId="3" fillId="0" borderId="0" xfId="56" applyNumberFormat="1" applyFont="1" applyBorder="1" applyAlignment="1">
      <alignment horizontal="right"/>
    </xf>
    <xf numFmtId="199" fontId="3" fillId="0" borderId="13" xfId="56" applyNumberFormat="1" applyFont="1" applyFill="1" applyBorder="1" applyAlignment="1">
      <alignment horizontal="right"/>
    </xf>
    <xf numFmtId="43" fontId="1" fillId="0" borderId="0" xfId="56" applyFont="1" applyFill="1" applyBorder="1" applyAlignment="1">
      <alignment horizontal="right"/>
    </xf>
    <xf numFmtId="43" fontId="2" fillId="0" borderId="0" xfId="56" applyFont="1" applyFill="1" applyBorder="1" applyAlignment="1">
      <alignment horizontal="right"/>
    </xf>
    <xf numFmtId="0" fontId="3" fillId="0" borderId="12" xfId="56" applyNumberFormat="1" applyFont="1" applyBorder="1" applyAlignment="1">
      <alignment horizontal="center"/>
    </xf>
    <xf numFmtId="0" fontId="2" fillId="0" borderId="12" xfId="56" applyNumberFormat="1" applyFont="1" applyBorder="1" applyAlignment="1">
      <alignment/>
    </xf>
    <xf numFmtId="0" fontId="3" fillId="0" borderId="12" xfId="56" applyNumberFormat="1" applyFont="1" applyFill="1" applyBorder="1" applyAlignment="1">
      <alignment horizontal="center"/>
    </xf>
    <xf numFmtId="204" fontId="2" fillId="0" borderId="0" xfId="56" applyNumberFormat="1" applyFont="1" applyBorder="1" applyAlignment="1">
      <alignment horizontal="right"/>
    </xf>
    <xf numFmtId="207" fontId="2" fillId="0" borderId="12" xfId="56" applyNumberFormat="1" applyFont="1" applyFill="1" applyBorder="1" applyAlignment="1">
      <alignment horizontal="center"/>
    </xf>
    <xf numFmtId="207" fontId="2" fillId="0" borderId="12" xfId="56" applyNumberFormat="1" applyFont="1" applyFill="1" applyBorder="1" applyAlignment="1">
      <alignment/>
    </xf>
    <xf numFmtId="207" fontId="2" fillId="0" borderId="12" xfId="56" applyNumberFormat="1" applyFont="1" applyFill="1" applyBorder="1" applyAlignment="1">
      <alignment horizontal="right"/>
    </xf>
    <xf numFmtId="207" fontId="4" fillId="0" borderId="0" xfId="0" applyNumberFormat="1" applyFont="1" applyFill="1" applyBorder="1" applyAlignment="1">
      <alignment horizontal="center"/>
    </xf>
    <xf numFmtId="207" fontId="4" fillId="0" borderId="0" xfId="56" applyNumberFormat="1" applyFont="1" applyFill="1" applyBorder="1" applyAlignment="1">
      <alignment horizontal="center"/>
    </xf>
    <xf numFmtId="199" fontId="2" fillId="0" borderId="0" xfId="0" applyNumberFormat="1" applyFont="1" applyFill="1" applyAlignment="1">
      <alignment horizontal="right"/>
    </xf>
    <xf numFmtId="43" fontId="2" fillId="0" borderId="0" xfId="56" applyFont="1" applyAlignment="1">
      <alignment/>
    </xf>
    <xf numFmtId="204" fontId="2" fillId="0" borderId="0" xfId="0" applyNumberFormat="1" applyFont="1" applyAlignment="1">
      <alignment/>
    </xf>
    <xf numFmtId="199" fontId="12" fillId="0" borderId="0" xfId="56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99" fontId="2" fillId="0" borderId="12" xfId="56" applyNumberFormat="1" applyFont="1" applyFill="1" applyBorder="1" applyAlignment="1">
      <alignment/>
    </xf>
    <xf numFmtId="0" fontId="2" fillId="0" borderId="0" xfId="56" applyNumberFormat="1" applyFont="1" applyFill="1" applyAlignment="1">
      <alignment/>
    </xf>
    <xf numFmtId="0" fontId="2" fillId="0" borderId="0" xfId="56" applyNumberFormat="1" applyFont="1" applyFill="1" applyAlignment="1">
      <alignment/>
    </xf>
    <xf numFmtId="199" fontId="2" fillId="0" borderId="0" xfId="0" applyNumberFormat="1" applyFont="1" applyFill="1" applyAlignment="1">
      <alignment/>
    </xf>
    <xf numFmtId="43" fontId="3" fillId="0" borderId="0" xfId="56" applyFont="1" applyFill="1" applyAlignment="1">
      <alignment horizontal="right"/>
    </xf>
    <xf numFmtId="204" fontId="2" fillId="0" borderId="14" xfId="56" applyNumberFormat="1" applyFont="1" applyFill="1" applyBorder="1" applyAlignment="1">
      <alignment horizontal="right"/>
    </xf>
    <xf numFmtId="204" fontId="2" fillId="0" borderId="0" xfId="56" applyNumberFormat="1" applyFont="1" applyFill="1" applyBorder="1" applyAlignment="1">
      <alignment/>
    </xf>
    <xf numFmtId="204" fontId="2" fillId="0" borderId="0" xfId="56" applyNumberFormat="1" applyFont="1" applyFill="1" applyBorder="1" applyAlignment="1">
      <alignment horizontal="center"/>
    </xf>
    <xf numFmtId="204" fontId="2" fillId="0" borderId="0" xfId="56" applyNumberFormat="1" applyFont="1" applyFill="1" applyBorder="1" applyAlignment="1">
      <alignment horizontal="justify"/>
    </xf>
    <xf numFmtId="199" fontId="2" fillId="0" borderId="0" xfId="56" applyNumberFormat="1" applyFont="1" applyFill="1" applyBorder="1" applyAlignment="1">
      <alignment horizontal="justify"/>
    </xf>
    <xf numFmtId="204" fontId="2" fillId="0" borderId="0" xfId="56" applyNumberFormat="1" applyFont="1" applyFill="1" applyAlignment="1">
      <alignment horizontal="right"/>
    </xf>
    <xf numFmtId="200" fontId="2" fillId="0" borderId="12" xfId="56" applyNumberFormat="1" applyFont="1" applyFill="1" applyBorder="1" applyAlignment="1">
      <alignment/>
    </xf>
    <xf numFmtId="200" fontId="2" fillId="0" borderId="0" xfId="56" applyNumberFormat="1" applyFont="1" applyFill="1" applyAlignment="1">
      <alignment/>
    </xf>
    <xf numFmtId="204" fontId="2" fillId="0" borderId="0" xfId="56" applyNumberFormat="1" applyFont="1" applyFill="1" applyAlignment="1">
      <alignment/>
    </xf>
    <xf numFmtId="0" fontId="3" fillId="0" borderId="0" xfId="56" applyNumberFormat="1" applyFont="1" applyFill="1" applyAlignment="1">
      <alignment/>
    </xf>
    <xf numFmtId="204" fontId="3" fillId="0" borderId="0" xfId="56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3" fontId="3" fillId="0" borderId="0" xfId="56" applyFont="1" applyFill="1" applyAlignment="1">
      <alignment/>
    </xf>
    <xf numFmtId="43" fontId="2" fillId="0" borderId="0" xfId="56" applyFont="1" applyFill="1" applyAlignment="1">
      <alignment/>
    </xf>
    <xf numFmtId="204" fontId="2" fillId="0" borderId="0" xfId="56" applyNumberFormat="1" applyFont="1" applyFill="1" applyAlignment="1">
      <alignment horizontal="center"/>
    </xf>
    <xf numFmtId="204" fontId="2" fillId="0" borderId="0" xfId="56" applyNumberFormat="1" applyFont="1" applyFill="1" applyAlignment="1">
      <alignment/>
    </xf>
    <xf numFmtId="0" fontId="2" fillId="0" borderId="13" xfId="0" applyFont="1" applyFill="1" applyBorder="1" applyAlignment="1">
      <alignment/>
    </xf>
    <xf numFmtId="43" fontId="2" fillId="0" borderId="0" xfId="56" applyFont="1" applyFill="1" applyBorder="1" applyAlignment="1">
      <alignment/>
    </xf>
    <xf numFmtId="0" fontId="3" fillId="0" borderId="0" xfId="56" applyNumberFormat="1" applyFont="1" applyFill="1" applyAlignment="1">
      <alignment/>
    </xf>
    <xf numFmtId="43" fontId="3" fillId="0" borderId="0" xfId="56" applyFont="1" applyFill="1" applyBorder="1" applyAlignment="1">
      <alignment horizontal="center"/>
    </xf>
    <xf numFmtId="0" fontId="2" fillId="0" borderId="0" xfId="56" applyNumberFormat="1" applyFont="1" applyFill="1" applyAlignment="1" quotePrefix="1">
      <alignment/>
    </xf>
    <xf numFmtId="199" fontId="3" fillId="0" borderId="0" xfId="56" applyNumberFormat="1" applyFont="1" applyFill="1" applyBorder="1" applyAlignment="1">
      <alignment/>
    </xf>
    <xf numFmtId="0" fontId="5" fillId="0" borderId="0" xfId="0" applyFont="1" applyFill="1" applyAlignment="1">
      <alignment/>
    </xf>
    <xf numFmtId="43" fontId="2" fillId="0" borderId="0" xfId="56" applyFont="1" applyFill="1" applyAlignment="1">
      <alignment horizontal="center"/>
    </xf>
    <xf numFmtId="199" fontId="3" fillId="0" borderId="0" xfId="56" applyNumberFormat="1" applyFont="1" applyFill="1" applyBorder="1" applyAlignment="1">
      <alignment/>
    </xf>
    <xf numFmtId="199" fontId="3" fillId="0" borderId="0" xfId="56" applyNumberFormat="1" applyFont="1" applyFill="1" applyAlignment="1">
      <alignment horizontal="right"/>
    </xf>
    <xf numFmtId="199" fontId="2" fillId="0" borderId="0" xfId="56" applyNumberFormat="1" applyFont="1" applyFill="1" applyBorder="1" applyAlignment="1">
      <alignment/>
    </xf>
    <xf numFmtId="199" fontId="2" fillId="0" borderId="0" xfId="56" applyNumberFormat="1" applyFont="1" applyFill="1" applyAlignment="1">
      <alignment/>
    </xf>
    <xf numFmtId="199" fontId="2" fillId="0" borderId="0" xfId="56" applyNumberFormat="1" applyFont="1" applyFill="1" applyBorder="1" applyAlignment="1">
      <alignment horizontal="right"/>
    </xf>
    <xf numFmtId="199" fontId="2" fillId="0" borderId="12" xfId="56" applyNumberFormat="1" applyFont="1" applyFill="1" applyBorder="1" applyAlignment="1">
      <alignment/>
    </xf>
    <xf numFmtId="199" fontId="3" fillId="0" borderId="11" xfId="56" applyNumberFormat="1" applyFont="1" applyFill="1" applyBorder="1" applyAlignment="1">
      <alignment/>
    </xf>
    <xf numFmtId="0" fontId="3" fillId="0" borderId="0" xfId="0" applyFont="1" applyFill="1" applyAlignment="1">
      <alignment/>
    </xf>
    <xf numFmtId="194" fontId="2" fillId="0" borderId="0" xfId="56" applyNumberFormat="1" applyFont="1" applyFill="1" applyBorder="1" applyAlignment="1">
      <alignment horizontal="right"/>
    </xf>
    <xf numFmtId="199" fontId="3" fillId="0" borderId="0" xfId="56" applyNumberFormat="1" applyFont="1" applyFill="1" applyAlignment="1">
      <alignment/>
    </xf>
    <xf numFmtId="199" fontId="3" fillId="0" borderId="13" xfId="56" applyNumberFormat="1" applyFont="1" applyFill="1" applyBorder="1" applyAlignment="1">
      <alignment horizontal="right"/>
    </xf>
    <xf numFmtId="200" fontId="2" fillId="0" borderId="0" xfId="56" applyNumberFormat="1" applyFont="1" applyFill="1" applyBorder="1" applyAlignment="1">
      <alignment/>
    </xf>
    <xf numFmtId="204" fontId="2" fillId="0" borderId="12" xfId="56" applyNumberFormat="1" applyFont="1" applyFill="1" applyBorder="1" applyAlignment="1">
      <alignment horizontal="right"/>
    </xf>
    <xf numFmtId="43" fontId="2" fillId="0" borderId="0" xfId="56" applyFont="1" applyBorder="1" applyAlignment="1">
      <alignment/>
    </xf>
    <xf numFmtId="0" fontId="8" fillId="0" borderId="0" xfId="0" applyFont="1" applyFill="1" applyAlignment="1">
      <alignment/>
    </xf>
    <xf numFmtId="43" fontId="3" fillId="0" borderId="0" xfId="0" applyNumberFormat="1" applyFont="1" applyFill="1" applyAlignment="1">
      <alignment/>
    </xf>
    <xf numFmtId="43" fontId="3" fillId="0" borderId="0" xfId="56" applyFont="1" applyFill="1" applyAlignment="1">
      <alignment/>
    </xf>
    <xf numFmtId="43" fontId="1" fillId="0" borderId="0" xfId="56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3" fontId="1" fillId="0" borderId="0" xfId="56" applyFont="1" applyAlignment="1">
      <alignment horizontal="center"/>
    </xf>
    <xf numFmtId="43" fontId="1" fillId="0" borderId="0" xfId="56" applyFont="1" applyBorder="1" applyAlignment="1">
      <alignment horizontal="center"/>
    </xf>
    <xf numFmtId="43" fontId="3" fillId="0" borderId="13" xfId="56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43" fontId="3" fillId="0" borderId="12" xfId="56" applyFont="1" applyFill="1" applyBorder="1" applyAlignment="1">
      <alignment horizontal="center"/>
    </xf>
    <xf numFmtId="43" fontId="3" fillId="0" borderId="0" xfId="56" applyFont="1" applyFill="1" applyAlignment="1">
      <alignment horizontal="center"/>
    </xf>
    <xf numFmtId="43" fontId="3" fillId="0" borderId="0" xfId="56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ปกติ_SOI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U142"/>
  <sheetViews>
    <sheetView zoomScaleSheetLayoutView="100" zoomScalePageLayoutView="0" workbookViewId="0" topLeftCell="A1">
      <selection activeCell="E60" sqref="E60"/>
    </sheetView>
  </sheetViews>
  <sheetFormatPr defaultColWidth="9.140625" defaultRowHeight="25.5" customHeight="1"/>
  <cols>
    <col min="1" max="1" width="3.140625" style="70" customWidth="1"/>
    <col min="2" max="2" width="5.140625" style="70" customWidth="1"/>
    <col min="3" max="4" width="4.57421875" style="70" customWidth="1"/>
    <col min="5" max="5" width="19.8515625" style="70" customWidth="1"/>
    <col min="6" max="6" width="14.00390625" style="70" customWidth="1"/>
    <col min="7" max="7" width="10.8515625" style="70" customWidth="1"/>
    <col min="8" max="8" width="0.85546875" style="70" customWidth="1"/>
    <col min="9" max="9" width="15.57421875" style="70" customWidth="1"/>
    <col min="10" max="10" width="0.85546875" style="70" customWidth="1"/>
    <col min="11" max="11" width="17.8515625" style="70" customWidth="1"/>
    <col min="12" max="12" width="1.1484375" style="70" customWidth="1"/>
    <col min="13" max="13" width="17.421875" style="70" customWidth="1"/>
    <col min="14" max="14" width="0.85546875" style="70" customWidth="1"/>
    <col min="15" max="15" width="16.57421875" style="70" customWidth="1"/>
    <col min="16" max="16" width="0.85546875" style="70" customWidth="1"/>
    <col min="17" max="17" width="17.421875" style="70" customWidth="1"/>
    <col min="18" max="18" width="7.57421875" style="70" bestFit="1" customWidth="1"/>
    <col min="19" max="21" width="5.140625" style="70" bestFit="1" customWidth="1"/>
    <col min="22" max="16384" width="9.140625" style="70" customWidth="1"/>
  </cols>
  <sheetData>
    <row r="1" spans="1:17" ht="27" customHeight="1">
      <c r="A1" s="230" t="s">
        <v>189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</row>
    <row r="2" spans="1:17" ht="27" customHeight="1">
      <c r="A2" s="230" t="s">
        <v>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7" ht="27" customHeight="1">
      <c r="A3" s="228" t="s">
        <v>177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</row>
    <row r="4" spans="1:17" ht="25.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29" t="s">
        <v>1</v>
      </c>
      <c r="L4" s="229"/>
      <c r="M4" s="229" t="s">
        <v>1</v>
      </c>
      <c r="N4" s="196"/>
      <c r="O4" s="229" t="s">
        <v>102</v>
      </c>
      <c r="P4" s="229"/>
      <c r="Q4" s="229"/>
    </row>
    <row r="5" spans="1:17" ht="25.5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32">
        <v>2551</v>
      </c>
      <c r="L5" s="132"/>
      <c r="M5" s="132">
        <v>2550</v>
      </c>
      <c r="N5" s="197"/>
      <c r="O5" s="132">
        <v>2551</v>
      </c>
      <c r="P5" s="197"/>
      <c r="Q5" s="132">
        <v>2550</v>
      </c>
    </row>
    <row r="6" spans="1:17" ht="25.5" customHeight="1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133" t="s">
        <v>2</v>
      </c>
      <c r="L6" s="133"/>
      <c r="M6" s="133" t="s">
        <v>2</v>
      </c>
      <c r="N6" s="134"/>
      <c r="O6" s="133" t="s">
        <v>2</v>
      </c>
      <c r="P6" s="134"/>
      <c r="Q6" s="133" t="s">
        <v>2</v>
      </c>
    </row>
    <row r="7" spans="1:17" ht="25.5" customHeight="1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134" t="s">
        <v>3</v>
      </c>
      <c r="L7" s="134"/>
      <c r="M7" s="134" t="s">
        <v>4</v>
      </c>
      <c r="N7" s="134"/>
      <c r="O7" s="134" t="s">
        <v>3</v>
      </c>
      <c r="P7" s="134"/>
      <c r="Q7" s="134" t="s">
        <v>4</v>
      </c>
    </row>
    <row r="8" spans="1:17" ht="25.5" customHeigh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134" t="s">
        <v>5</v>
      </c>
      <c r="L8" s="134"/>
      <c r="M8" s="134"/>
      <c r="N8" s="134"/>
      <c r="O8" s="134" t="s">
        <v>5</v>
      </c>
      <c r="P8" s="134"/>
      <c r="Q8" s="134"/>
    </row>
    <row r="9" spans="1:17" ht="25.5" customHeight="1">
      <c r="A9" s="181"/>
      <c r="B9" s="182"/>
      <c r="C9" s="204" t="s">
        <v>6</v>
      </c>
      <c r="D9" s="204"/>
      <c r="E9" s="182"/>
      <c r="F9" s="182"/>
      <c r="G9" s="182"/>
      <c r="H9" s="182"/>
      <c r="I9" s="182"/>
      <c r="J9" s="141"/>
      <c r="K9" s="135"/>
      <c r="L9" s="135"/>
      <c r="M9" s="135"/>
      <c r="N9" s="135"/>
      <c r="O9" s="135"/>
      <c r="P9" s="135"/>
      <c r="Q9" s="205"/>
    </row>
    <row r="10" spans="1:17" ht="25.5" customHeight="1">
      <c r="A10" s="194" t="s">
        <v>7</v>
      </c>
      <c r="B10" s="181"/>
      <c r="C10" s="181"/>
      <c r="D10" s="181"/>
      <c r="E10" s="181"/>
      <c r="F10" s="181"/>
      <c r="G10" s="182"/>
      <c r="H10" s="182"/>
      <c r="I10" s="182"/>
      <c r="J10" s="141"/>
      <c r="K10" s="135"/>
      <c r="L10" s="135"/>
      <c r="M10" s="135"/>
      <c r="N10" s="135"/>
      <c r="O10" s="135"/>
      <c r="P10" s="135"/>
      <c r="Q10" s="205"/>
    </row>
    <row r="11" spans="1:18" ht="25.5" customHeight="1">
      <c r="A11" s="181"/>
      <c r="B11" s="181" t="s">
        <v>8</v>
      </c>
      <c r="C11" s="181"/>
      <c r="D11" s="181"/>
      <c r="E11" s="181"/>
      <c r="F11" s="181"/>
      <c r="G11" s="182"/>
      <c r="H11" s="182"/>
      <c r="I11" s="182" t="s">
        <v>163</v>
      </c>
      <c r="J11" s="141"/>
      <c r="K11" s="59">
        <v>137612</v>
      </c>
      <c r="L11" s="59"/>
      <c r="M11" s="59">
        <v>30492</v>
      </c>
      <c r="N11" s="141"/>
      <c r="O11" s="59">
        <v>120448</v>
      </c>
      <c r="P11" s="74"/>
      <c r="Q11" s="59">
        <v>148932</v>
      </c>
      <c r="R11" s="183"/>
    </row>
    <row r="12" spans="1:18" ht="25.5" customHeight="1">
      <c r="A12" s="181"/>
      <c r="B12" s="70" t="s">
        <v>114</v>
      </c>
      <c r="C12" s="181"/>
      <c r="D12" s="181"/>
      <c r="E12" s="181"/>
      <c r="F12" s="181"/>
      <c r="G12" s="182"/>
      <c r="H12" s="182"/>
      <c r="I12" s="182" t="s">
        <v>145</v>
      </c>
      <c r="J12" s="141"/>
      <c r="K12" s="59">
        <v>541</v>
      </c>
      <c r="L12" s="59"/>
      <c r="M12" s="59">
        <v>0</v>
      </c>
      <c r="N12" s="141"/>
      <c r="O12" s="59">
        <v>541</v>
      </c>
      <c r="P12" s="74"/>
      <c r="Q12" s="59">
        <v>165</v>
      </c>
      <c r="R12" s="183"/>
    </row>
    <row r="13" spans="1:18" ht="25.5" customHeight="1">
      <c r="A13" s="181"/>
      <c r="B13" s="181" t="s">
        <v>131</v>
      </c>
      <c r="C13" s="181"/>
      <c r="D13" s="181"/>
      <c r="E13" s="181"/>
      <c r="F13" s="181"/>
      <c r="G13" s="71"/>
      <c r="H13" s="182"/>
      <c r="I13" s="182" t="s">
        <v>164</v>
      </c>
      <c r="J13" s="141"/>
      <c r="K13" s="59">
        <v>90818</v>
      </c>
      <c r="L13" s="59"/>
      <c r="M13" s="59">
        <v>77577</v>
      </c>
      <c r="N13" s="141"/>
      <c r="O13" s="59">
        <v>13471</v>
      </c>
      <c r="P13" s="74"/>
      <c r="Q13" s="59">
        <v>14002</v>
      </c>
      <c r="R13" s="183"/>
    </row>
    <row r="14" spans="1:18" ht="25.5" customHeight="1">
      <c r="A14" s="181"/>
      <c r="B14" s="181" t="s">
        <v>149</v>
      </c>
      <c r="C14" s="181"/>
      <c r="D14" s="181"/>
      <c r="E14" s="181"/>
      <c r="F14" s="181"/>
      <c r="G14" s="71"/>
      <c r="H14" s="182"/>
      <c r="I14" s="182" t="s">
        <v>165</v>
      </c>
      <c r="J14" s="141"/>
      <c r="K14" s="59">
        <v>26</v>
      </c>
      <c r="L14" s="59"/>
      <c r="M14" s="59">
        <v>0</v>
      </c>
      <c r="N14" s="141"/>
      <c r="O14" s="59">
        <v>1923</v>
      </c>
      <c r="P14" s="74"/>
      <c r="Q14" s="59">
        <v>0</v>
      </c>
      <c r="R14" s="183"/>
    </row>
    <row r="15" spans="1:18" ht="25.5" customHeight="1">
      <c r="A15" s="181"/>
      <c r="B15" s="181" t="s">
        <v>75</v>
      </c>
      <c r="C15" s="206"/>
      <c r="D15" s="206"/>
      <c r="E15" s="181"/>
      <c r="F15" s="181"/>
      <c r="G15" s="71"/>
      <c r="H15" s="182"/>
      <c r="I15" s="182" t="s">
        <v>175</v>
      </c>
      <c r="J15" s="141"/>
      <c r="K15" s="59">
        <v>18000</v>
      </c>
      <c r="L15" s="59"/>
      <c r="M15" s="59">
        <v>18000</v>
      </c>
      <c r="N15" s="141"/>
      <c r="O15" s="59">
        <v>0</v>
      </c>
      <c r="P15" s="74"/>
      <c r="Q15" s="59">
        <v>0</v>
      </c>
      <c r="R15" s="183"/>
    </row>
    <row r="16" spans="1:18" ht="25.5" customHeight="1">
      <c r="A16" s="181"/>
      <c r="B16" s="181" t="s">
        <v>115</v>
      </c>
      <c r="C16" s="181"/>
      <c r="D16" s="181"/>
      <c r="E16" s="181"/>
      <c r="F16" s="181"/>
      <c r="G16" s="71"/>
      <c r="H16" s="182"/>
      <c r="I16" s="182" t="s">
        <v>146</v>
      </c>
      <c r="J16" s="141"/>
      <c r="K16" s="59">
        <v>55048</v>
      </c>
      <c r="L16" s="59"/>
      <c r="M16" s="59">
        <v>37752</v>
      </c>
      <c r="N16" s="141"/>
      <c r="O16" s="59">
        <v>10152</v>
      </c>
      <c r="P16" s="74"/>
      <c r="Q16" s="59">
        <v>11142</v>
      </c>
      <c r="R16" s="183"/>
    </row>
    <row r="17" spans="1:18" ht="25.5" customHeight="1">
      <c r="A17" s="181"/>
      <c r="B17" s="181" t="s">
        <v>9</v>
      </c>
      <c r="C17" s="181"/>
      <c r="D17" s="181"/>
      <c r="E17" s="181"/>
      <c r="F17" s="181"/>
      <c r="G17" s="71"/>
      <c r="H17" s="182"/>
      <c r="I17" s="182"/>
      <c r="J17" s="141"/>
      <c r="K17" s="59">
        <v>5555</v>
      </c>
      <c r="L17" s="59"/>
      <c r="M17" s="59">
        <v>2921</v>
      </c>
      <c r="N17" s="141"/>
      <c r="O17" s="59">
        <v>2824</v>
      </c>
      <c r="P17" s="74"/>
      <c r="Q17" s="59">
        <v>1547</v>
      </c>
      <c r="R17" s="183"/>
    </row>
    <row r="18" spans="1:18" ht="25.5" customHeight="1">
      <c r="A18" s="181"/>
      <c r="B18" s="181"/>
      <c r="C18" s="181"/>
      <c r="D18" s="181"/>
      <c r="E18" s="204" t="s">
        <v>11</v>
      </c>
      <c r="F18" s="204"/>
      <c r="G18" s="71"/>
      <c r="H18" s="204"/>
      <c r="I18" s="204"/>
      <c r="J18" s="198"/>
      <c r="K18" s="136">
        <f>SUM(K11:K17)</f>
        <v>307600</v>
      </c>
      <c r="L18" s="143"/>
      <c r="M18" s="136">
        <f>SUM(M11:M17)</f>
        <v>166742</v>
      </c>
      <c r="N18" s="198"/>
      <c r="O18" s="136">
        <f>SUM(O11:O17)</f>
        <v>149359</v>
      </c>
      <c r="P18" s="73"/>
      <c r="Q18" s="136">
        <f>SUM(Q11:Q17)</f>
        <v>175788</v>
      </c>
      <c r="R18" s="183"/>
    </row>
    <row r="19" spans="1:18" ht="25.5" customHeight="1">
      <c r="A19" s="194" t="s">
        <v>12</v>
      </c>
      <c r="B19" s="181"/>
      <c r="C19" s="181"/>
      <c r="D19" s="181"/>
      <c r="E19" s="204"/>
      <c r="F19" s="204"/>
      <c r="G19" s="71"/>
      <c r="H19" s="204"/>
      <c r="I19" s="204"/>
      <c r="J19" s="198"/>
      <c r="K19" s="137"/>
      <c r="L19" s="137"/>
      <c r="M19" s="137"/>
      <c r="N19" s="198"/>
      <c r="O19" s="137"/>
      <c r="P19" s="164"/>
      <c r="Q19" s="137"/>
      <c r="R19" s="183"/>
    </row>
    <row r="20" spans="1:18" ht="25.5" customHeight="1" hidden="1">
      <c r="A20" s="194"/>
      <c r="B20" s="181" t="s">
        <v>150</v>
      </c>
      <c r="C20" s="181"/>
      <c r="D20" s="181"/>
      <c r="E20" s="204"/>
      <c r="F20" s="204"/>
      <c r="G20" s="71"/>
      <c r="H20" s="204"/>
      <c r="I20" s="182" t="s">
        <v>166</v>
      </c>
      <c r="J20" s="198"/>
      <c r="K20" s="137">
        <v>0</v>
      </c>
      <c r="L20" s="137"/>
      <c r="M20" s="137">
        <v>0</v>
      </c>
      <c r="N20" s="198"/>
      <c r="O20" s="137">
        <v>0</v>
      </c>
      <c r="P20" s="164"/>
      <c r="Q20" s="137">
        <v>0</v>
      </c>
      <c r="R20" s="183"/>
    </row>
    <row r="21" spans="1:18" ht="25.5" customHeight="1">
      <c r="A21" s="194"/>
      <c r="B21" s="181" t="s">
        <v>76</v>
      </c>
      <c r="C21" s="181"/>
      <c r="D21" s="181"/>
      <c r="E21" s="204"/>
      <c r="F21" s="204"/>
      <c r="G21" s="71"/>
      <c r="H21" s="204"/>
      <c r="I21" s="182" t="s">
        <v>167</v>
      </c>
      <c r="J21" s="198"/>
      <c r="K21" s="137">
        <v>0</v>
      </c>
      <c r="L21" s="137"/>
      <c r="M21" s="137">
        <v>0</v>
      </c>
      <c r="N21" s="198"/>
      <c r="O21" s="59">
        <v>759520</v>
      </c>
      <c r="P21" s="164"/>
      <c r="Q21" s="137">
        <v>0</v>
      </c>
      <c r="R21" s="183"/>
    </row>
    <row r="22" spans="1:18" ht="25.5" customHeight="1">
      <c r="A22" s="194"/>
      <c r="B22" s="181" t="s">
        <v>77</v>
      </c>
      <c r="C22" s="181"/>
      <c r="D22" s="181"/>
      <c r="E22" s="204"/>
      <c r="F22" s="204"/>
      <c r="G22" s="71"/>
      <c r="H22" s="204"/>
      <c r="I22" s="182" t="s">
        <v>168</v>
      </c>
      <c r="J22" s="198"/>
      <c r="K22" s="131">
        <v>24423</v>
      </c>
      <c r="L22" s="131"/>
      <c r="M22" s="131">
        <v>21771</v>
      </c>
      <c r="N22" s="198"/>
      <c r="O22" s="137">
        <v>0</v>
      </c>
      <c r="P22" s="164"/>
      <c r="Q22" s="137">
        <v>0</v>
      </c>
      <c r="R22" s="183"/>
    </row>
    <row r="23" spans="1:18" ht="25.5" customHeight="1">
      <c r="A23" s="71"/>
      <c r="B23" s="181" t="s">
        <v>116</v>
      </c>
      <c r="C23" s="181"/>
      <c r="D23" s="181"/>
      <c r="E23" s="181"/>
      <c r="F23" s="181"/>
      <c r="G23" s="71"/>
      <c r="H23" s="182"/>
      <c r="I23" s="182" t="s">
        <v>169</v>
      </c>
      <c r="J23" s="141"/>
      <c r="K23" s="58">
        <v>18189</v>
      </c>
      <c r="L23" s="58"/>
      <c r="M23" s="58">
        <v>19250</v>
      </c>
      <c r="N23" s="141"/>
      <c r="O23" s="137">
        <v>0</v>
      </c>
      <c r="P23" s="74"/>
      <c r="Q23" s="59">
        <v>0</v>
      </c>
      <c r="R23" s="183"/>
    </row>
    <row r="24" spans="1:18" ht="25.5" customHeight="1">
      <c r="A24" s="71"/>
      <c r="B24" s="181" t="s">
        <v>78</v>
      </c>
      <c r="C24" s="181"/>
      <c r="D24" s="181"/>
      <c r="E24" s="181"/>
      <c r="F24" s="181"/>
      <c r="G24" s="71"/>
      <c r="H24" s="182"/>
      <c r="I24" s="182" t="s">
        <v>170</v>
      </c>
      <c r="J24" s="141"/>
      <c r="K24" s="58">
        <v>459444</v>
      </c>
      <c r="L24" s="58"/>
      <c r="M24" s="58">
        <v>466151</v>
      </c>
      <c r="N24" s="141"/>
      <c r="O24" s="137">
        <v>0</v>
      </c>
      <c r="P24" s="74"/>
      <c r="Q24" s="59">
        <v>0</v>
      </c>
      <c r="R24" s="183"/>
    </row>
    <row r="25" spans="1:18" ht="25.5" customHeight="1">
      <c r="A25" s="71"/>
      <c r="B25" s="181" t="s">
        <v>13</v>
      </c>
      <c r="C25" s="181"/>
      <c r="D25" s="181"/>
      <c r="E25" s="181"/>
      <c r="F25" s="181"/>
      <c r="G25" s="71"/>
      <c r="H25" s="182"/>
      <c r="I25" s="182" t="s">
        <v>171</v>
      </c>
      <c r="J25" s="141"/>
      <c r="K25" s="58">
        <v>1600023</v>
      </c>
      <c r="L25" s="58"/>
      <c r="M25" s="58">
        <v>1070756</v>
      </c>
      <c r="N25" s="141"/>
      <c r="O25" s="59">
        <v>243879</v>
      </c>
      <c r="P25" s="74"/>
      <c r="Q25" s="131">
        <v>232427</v>
      </c>
      <c r="R25" s="183"/>
    </row>
    <row r="26" spans="1:18" ht="25.5" customHeight="1">
      <c r="A26" s="71"/>
      <c r="B26" s="181" t="s">
        <v>208</v>
      </c>
      <c r="C26" s="181"/>
      <c r="D26" s="181"/>
      <c r="E26" s="181"/>
      <c r="F26" s="181"/>
      <c r="G26" s="71"/>
      <c r="H26" s="182"/>
      <c r="I26" s="182" t="s">
        <v>191</v>
      </c>
      <c r="J26" s="141"/>
      <c r="K26" s="58">
        <v>400754</v>
      </c>
      <c r="L26" s="58"/>
      <c r="M26" s="58">
        <v>0</v>
      </c>
      <c r="N26" s="141"/>
      <c r="O26" s="59">
        <v>0</v>
      </c>
      <c r="P26" s="74"/>
      <c r="Q26" s="131">
        <v>0</v>
      </c>
      <c r="R26" s="183"/>
    </row>
    <row r="27" spans="1:18" ht="25.5" customHeight="1">
      <c r="A27" s="71"/>
      <c r="B27" s="181" t="s">
        <v>209</v>
      </c>
      <c r="C27" s="70" t="s">
        <v>210</v>
      </c>
      <c r="D27" s="181"/>
      <c r="E27" s="181"/>
      <c r="F27" s="181"/>
      <c r="G27" s="71"/>
      <c r="H27" s="182"/>
      <c r="I27" s="182"/>
      <c r="J27" s="141"/>
      <c r="K27" s="58"/>
      <c r="L27" s="58"/>
      <c r="M27" s="58"/>
      <c r="N27" s="141"/>
      <c r="O27" s="59"/>
      <c r="P27" s="74"/>
      <c r="Q27" s="131"/>
      <c r="R27" s="183"/>
    </row>
    <row r="28" spans="1:18" ht="25.5" customHeight="1" hidden="1">
      <c r="A28" s="71"/>
      <c r="B28" s="181" t="s">
        <v>151</v>
      </c>
      <c r="C28" s="181"/>
      <c r="D28" s="181"/>
      <c r="E28" s="181"/>
      <c r="F28" s="181"/>
      <c r="G28" s="71"/>
      <c r="H28" s="182"/>
      <c r="I28" s="182" t="s">
        <v>130</v>
      </c>
      <c r="J28" s="141"/>
      <c r="K28" s="58">
        <v>0</v>
      </c>
      <c r="L28" s="58"/>
      <c r="M28" s="58">
        <v>0</v>
      </c>
      <c r="N28" s="141"/>
      <c r="O28" s="137">
        <v>0</v>
      </c>
      <c r="P28" s="74"/>
      <c r="Q28" s="131">
        <v>0</v>
      </c>
      <c r="R28" s="183"/>
    </row>
    <row r="29" spans="1:18" ht="25.5" customHeight="1">
      <c r="A29" s="71"/>
      <c r="B29" s="181" t="s">
        <v>58</v>
      </c>
      <c r="C29" s="181"/>
      <c r="D29" s="181"/>
      <c r="E29" s="181"/>
      <c r="F29" s="181"/>
      <c r="G29" s="71"/>
      <c r="H29" s="182"/>
      <c r="I29" s="182"/>
      <c r="J29" s="141"/>
      <c r="K29" s="58"/>
      <c r="L29" s="58"/>
      <c r="M29" s="58"/>
      <c r="N29" s="141"/>
      <c r="O29" s="193"/>
      <c r="P29" s="74"/>
      <c r="Q29" s="59"/>
      <c r="R29" s="183"/>
    </row>
    <row r="30" spans="1:18" ht="25.5" customHeight="1">
      <c r="A30" s="71"/>
      <c r="B30" s="181"/>
      <c r="C30" s="181" t="s">
        <v>63</v>
      </c>
      <c r="D30" s="181"/>
      <c r="E30" s="181"/>
      <c r="F30" s="181"/>
      <c r="G30" s="71"/>
      <c r="H30" s="182"/>
      <c r="I30" s="182" t="s">
        <v>172</v>
      </c>
      <c r="J30" s="141"/>
      <c r="K30" s="59">
        <v>25987</v>
      </c>
      <c r="L30" s="59"/>
      <c r="M30" s="59">
        <v>19114</v>
      </c>
      <c r="N30" s="141"/>
      <c r="O30" s="193">
        <v>9769</v>
      </c>
      <c r="P30" s="74"/>
      <c r="Q30" s="59">
        <v>9999</v>
      </c>
      <c r="R30" s="183"/>
    </row>
    <row r="31" spans="1:18" ht="25.5" customHeight="1">
      <c r="A31" s="71"/>
      <c r="B31" s="181"/>
      <c r="C31" s="181" t="s">
        <v>72</v>
      </c>
      <c r="D31" s="181"/>
      <c r="E31" s="181"/>
      <c r="F31" s="181"/>
      <c r="G31" s="71"/>
      <c r="H31" s="182"/>
      <c r="I31" s="182"/>
      <c r="J31" s="141"/>
      <c r="K31" s="59">
        <v>3106</v>
      </c>
      <c r="L31" s="129"/>
      <c r="M31" s="59">
        <v>4750</v>
      </c>
      <c r="N31" s="141"/>
      <c r="O31" s="193">
        <v>870</v>
      </c>
      <c r="P31" s="74"/>
      <c r="Q31" s="59">
        <v>485</v>
      </c>
      <c r="R31" s="183"/>
    </row>
    <row r="32" spans="1:18" ht="25.5" customHeight="1">
      <c r="A32" s="181"/>
      <c r="B32" s="71"/>
      <c r="C32" s="182"/>
      <c r="D32" s="204" t="s">
        <v>14</v>
      </c>
      <c r="F32" s="204"/>
      <c r="G32" s="182"/>
      <c r="H32" s="182"/>
      <c r="I32" s="182"/>
      <c r="J32" s="141"/>
      <c r="K32" s="138">
        <f>SUM(K21:K31)</f>
        <v>2531926</v>
      </c>
      <c r="L32" s="207"/>
      <c r="M32" s="138">
        <f>SUM(M21:M31)</f>
        <v>1601792</v>
      </c>
      <c r="N32" s="198"/>
      <c r="O32" s="136">
        <f>SUM(O21:O31)</f>
        <v>1014038</v>
      </c>
      <c r="P32" s="153"/>
      <c r="Q32" s="136">
        <f>SUM(Q21:Q31)</f>
        <v>242911</v>
      </c>
      <c r="R32" s="183"/>
    </row>
    <row r="33" spans="1:18" ht="25.5" customHeight="1" thickBot="1">
      <c r="A33" s="181"/>
      <c r="B33" s="181"/>
      <c r="D33" s="204" t="s">
        <v>15</v>
      </c>
      <c r="F33" s="204"/>
      <c r="G33" s="204"/>
      <c r="H33" s="204"/>
      <c r="I33" s="204"/>
      <c r="J33" s="198"/>
      <c r="K33" s="139">
        <f>K32+K18</f>
        <v>2839526</v>
      </c>
      <c r="L33" s="143"/>
      <c r="M33" s="139">
        <f>M32+M18</f>
        <v>1768534</v>
      </c>
      <c r="N33" s="198"/>
      <c r="O33" s="139">
        <f>O32+O18</f>
        <v>1163397</v>
      </c>
      <c r="P33" s="73">
        <f>P32+P18</f>
        <v>0</v>
      </c>
      <c r="Q33" s="139">
        <f>Q32+Q18</f>
        <v>418699</v>
      </c>
      <c r="R33" s="183"/>
    </row>
    <row r="34" spans="1:17" ht="25.5" customHeight="1" thickTop="1">
      <c r="A34" s="181"/>
      <c r="B34" s="181"/>
      <c r="C34" s="181"/>
      <c r="D34" s="181"/>
      <c r="E34" s="181"/>
      <c r="F34" s="181"/>
      <c r="G34" s="181"/>
      <c r="H34" s="181"/>
      <c r="I34" s="181"/>
      <c r="J34" s="199"/>
      <c r="K34" s="140"/>
      <c r="L34" s="140"/>
      <c r="M34" s="140"/>
      <c r="N34" s="140"/>
      <c r="O34" s="140"/>
      <c r="P34" s="140"/>
      <c r="Q34" s="140"/>
    </row>
    <row r="35" spans="1:17" ht="25.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99"/>
      <c r="K35" s="140"/>
      <c r="L35" s="140"/>
      <c r="M35" s="140"/>
      <c r="N35" s="140"/>
      <c r="O35" s="140"/>
      <c r="P35" s="140"/>
      <c r="Q35" s="140"/>
    </row>
    <row r="36" spans="1:17" ht="25.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99"/>
      <c r="K36" s="140"/>
      <c r="L36" s="140"/>
      <c r="M36" s="140"/>
      <c r="N36" s="140"/>
      <c r="O36" s="140"/>
      <c r="P36" s="140"/>
      <c r="Q36" s="140"/>
    </row>
    <row r="37" spans="1:17" ht="25.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99"/>
      <c r="K37" s="140"/>
      <c r="L37" s="140"/>
      <c r="M37" s="140"/>
      <c r="N37" s="140"/>
      <c r="O37" s="140"/>
      <c r="P37" s="140"/>
      <c r="Q37" s="140"/>
    </row>
    <row r="38" spans="1:17" ht="25.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99"/>
      <c r="K38" s="140"/>
      <c r="L38" s="140"/>
      <c r="M38" s="140"/>
      <c r="N38" s="140"/>
      <c r="O38" s="140"/>
      <c r="P38" s="140"/>
      <c r="Q38" s="140"/>
    </row>
    <row r="39" spans="1:17" ht="25.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99"/>
      <c r="K39" s="140"/>
      <c r="L39" s="140"/>
      <c r="M39" s="140"/>
      <c r="N39" s="140"/>
      <c r="O39" s="140"/>
      <c r="P39" s="140"/>
      <c r="Q39" s="140"/>
    </row>
    <row r="40" spans="1:17" ht="25.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99"/>
      <c r="K40" s="140"/>
      <c r="L40" s="140"/>
      <c r="M40" s="140"/>
      <c r="N40" s="140"/>
      <c r="O40" s="140"/>
      <c r="P40" s="140"/>
      <c r="Q40" s="140"/>
    </row>
    <row r="41" spans="1:17" ht="25.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99"/>
      <c r="K41" s="140"/>
      <c r="L41" s="140"/>
      <c r="M41" s="140"/>
      <c r="N41" s="140"/>
      <c r="O41" s="140"/>
      <c r="P41" s="140"/>
      <c r="Q41" s="140"/>
    </row>
    <row r="42" spans="1:17" ht="25.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99"/>
      <c r="K42" s="140"/>
      <c r="L42" s="140"/>
      <c r="M42" s="140"/>
      <c r="N42" s="140"/>
      <c r="O42" s="140"/>
      <c r="P42" s="140"/>
      <c r="Q42" s="140"/>
    </row>
    <row r="43" spans="1:17" ht="25.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99"/>
      <c r="K43" s="140"/>
      <c r="L43" s="140"/>
      <c r="M43" s="140"/>
      <c r="N43" s="140"/>
      <c r="O43" s="140"/>
      <c r="P43" s="140"/>
      <c r="Q43" s="140"/>
    </row>
    <row r="44" spans="1:17" ht="25.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99"/>
      <c r="K44" s="140"/>
      <c r="L44" s="140"/>
      <c r="M44" s="140"/>
      <c r="N44" s="140"/>
      <c r="O44" s="140"/>
      <c r="P44" s="140"/>
      <c r="Q44" s="140"/>
    </row>
    <row r="45" spans="1:17" ht="25.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99"/>
      <c r="K45" s="140"/>
      <c r="L45" s="140"/>
      <c r="M45" s="140"/>
      <c r="N45" s="140"/>
      <c r="O45" s="140"/>
      <c r="P45" s="140"/>
      <c r="Q45" s="140"/>
    </row>
    <row r="46" spans="1:17" ht="25.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99"/>
      <c r="K46" s="140"/>
      <c r="L46" s="140"/>
      <c r="M46" s="140"/>
      <c r="N46" s="140"/>
      <c r="O46" s="140"/>
      <c r="P46" s="140"/>
      <c r="Q46" s="140"/>
    </row>
    <row r="47" spans="1:17" s="208" customFormat="1" ht="27" customHeight="1">
      <c r="A47" s="227" t="str">
        <f>+A1</f>
        <v>บริษัท เชียงใหม่รามธุรกิจการแพทย์ จำกัด (มหาชน) และบริษัทย่อย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</row>
    <row r="48" spans="1:17" s="208" customFormat="1" ht="27" customHeight="1">
      <c r="A48" s="227" t="s">
        <v>0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</row>
    <row r="49" spans="1:17" s="208" customFormat="1" ht="27" customHeight="1">
      <c r="A49" s="228" t="s">
        <v>177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</row>
    <row r="50" spans="1:17" ht="25.5" customHeight="1">
      <c r="A50" s="202"/>
      <c r="B50" s="202"/>
      <c r="C50" s="202"/>
      <c r="D50" s="202"/>
      <c r="E50" s="202"/>
      <c r="F50" s="202"/>
      <c r="G50" s="202"/>
      <c r="H50" s="202"/>
      <c r="I50" s="202"/>
      <c r="J50" s="202"/>
      <c r="K50" s="229" t="s">
        <v>1</v>
      </c>
      <c r="L50" s="229"/>
      <c r="M50" s="229" t="s">
        <v>1</v>
      </c>
      <c r="N50" s="196"/>
      <c r="O50" s="229" t="s">
        <v>102</v>
      </c>
      <c r="P50" s="229"/>
      <c r="Q50" s="229"/>
    </row>
    <row r="51" spans="1:18" ht="25.5" customHeight="1">
      <c r="A51" s="197"/>
      <c r="B51" s="197"/>
      <c r="C51" s="197"/>
      <c r="D51" s="197"/>
      <c r="E51" s="197"/>
      <c r="F51" s="197"/>
      <c r="G51" s="197"/>
      <c r="H51" s="197"/>
      <c r="I51" s="197"/>
      <c r="J51" s="197"/>
      <c r="K51" s="132">
        <v>2551</v>
      </c>
      <c r="L51" s="132"/>
      <c r="M51" s="132">
        <v>2550</v>
      </c>
      <c r="N51" s="197"/>
      <c r="O51" s="132">
        <v>2551</v>
      </c>
      <c r="P51" s="197"/>
      <c r="Q51" s="132">
        <v>2550</v>
      </c>
      <c r="R51" s="199"/>
    </row>
    <row r="52" spans="1:17" ht="25.5" customHeight="1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133" t="s">
        <v>2</v>
      </c>
      <c r="L52" s="133"/>
      <c r="M52" s="133" t="s">
        <v>2</v>
      </c>
      <c r="N52" s="134"/>
      <c r="O52" s="133" t="s">
        <v>2</v>
      </c>
      <c r="P52" s="134"/>
      <c r="Q52" s="133" t="s">
        <v>2</v>
      </c>
    </row>
    <row r="53" spans="1:17" ht="25.5" customHeight="1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134" t="s">
        <v>3</v>
      </c>
      <c r="L53" s="134"/>
      <c r="M53" s="134" t="s">
        <v>4</v>
      </c>
      <c r="N53" s="134"/>
      <c r="O53" s="134" t="s">
        <v>3</v>
      </c>
      <c r="P53" s="134"/>
      <c r="Q53" s="134" t="s">
        <v>4</v>
      </c>
    </row>
    <row r="54" spans="1:17" ht="25.5" customHeight="1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134" t="s">
        <v>5</v>
      </c>
      <c r="L54" s="134"/>
      <c r="M54" s="134"/>
      <c r="N54" s="134"/>
      <c r="O54" s="134" t="s">
        <v>5</v>
      </c>
      <c r="P54" s="134"/>
      <c r="Q54" s="134"/>
    </row>
    <row r="55" spans="1:17" ht="25.5" customHeight="1">
      <c r="A55" s="181"/>
      <c r="B55" s="181" t="s">
        <v>16</v>
      </c>
      <c r="C55" s="194" t="s">
        <v>17</v>
      </c>
      <c r="D55" s="194"/>
      <c r="E55" s="181"/>
      <c r="F55" s="181"/>
      <c r="G55" s="182"/>
      <c r="H55" s="182"/>
      <c r="I55" s="182"/>
      <c r="J55" s="141"/>
      <c r="K55" s="141"/>
      <c r="L55" s="141"/>
      <c r="M55" s="141"/>
      <c r="N55" s="141"/>
      <c r="O55" s="199"/>
      <c r="P55" s="199"/>
      <c r="Q55" s="199"/>
    </row>
    <row r="56" spans="1:17" ht="25.5" customHeight="1">
      <c r="A56" s="194" t="s">
        <v>18</v>
      </c>
      <c r="B56" s="181"/>
      <c r="C56" s="181"/>
      <c r="D56" s="181"/>
      <c r="E56" s="181"/>
      <c r="F56" s="181"/>
      <c r="G56" s="182"/>
      <c r="H56" s="182"/>
      <c r="I56" s="182"/>
      <c r="J56" s="141"/>
      <c r="K56" s="141"/>
      <c r="L56" s="141"/>
      <c r="M56" s="141"/>
      <c r="N56" s="141"/>
      <c r="P56" s="199"/>
      <c r="Q56" s="209"/>
    </row>
    <row r="57" spans="1:17" ht="25.5" customHeight="1">
      <c r="A57" s="194"/>
      <c r="B57" s="181" t="s">
        <v>200</v>
      </c>
      <c r="C57" s="181"/>
      <c r="D57" s="181"/>
      <c r="E57" s="181"/>
      <c r="F57" s="181"/>
      <c r="G57" s="182"/>
      <c r="H57" s="182"/>
      <c r="I57" s="182" t="s">
        <v>213</v>
      </c>
      <c r="J57" s="141"/>
      <c r="K57" s="142">
        <v>21032</v>
      </c>
      <c r="L57" s="142"/>
      <c r="M57" s="142">
        <v>20455</v>
      </c>
      <c r="N57" s="141"/>
      <c r="O57" s="200">
        <v>0</v>
      </c>
      <c r="P57" s="199"/>
      <c r="Q57" s="209">
        <v>0</v>
      </c>
    </row>
    <row r="58" spans="1:18" ht="25.5" customHeight="1">
      <c r="A58" s="181"/>
      <c r="B58" s="181" t="s">
        <v>19</v>
      </c>
      <c r="C58" s="181"/>
      <c r="D58" s="181"/>
      <c r="E58" s="181"/>
      <c r="F58" s="181"/>
      <c r="G58" s="71"/>
      <c r="H58" s="182"/>
      <c r="I58" s="182"/>
      <c r="J58" s="141"/>
      <c r="K58" s="59">
        <f>154+86066</f>
        <v>86220</v>
      </c>
      <c r="L58" s="59"/>
      <c r="M58" s="59">
        <v>79911</v>
      </c>
      <c r="N58" s="74"/>
      <c r="O58" s="201">
        <v>22323</v>
      </c>
      <c r="P58" s="74"/>
      <c r="Q58" s="59">
        <v>25400</v>
      </c>
      <c r="R58" s="183"/>
    </row>
    <row r="59" spans="1:18" ht="25.5" customHeight="1">
      <c r="A59" s="181"/>
      <c r="B59" s="181" t="s">
        <v>84</v>
      </c>
      <c r="C59" s="181"/>
      <c r="D59" s="181"/>
      <c r="E59" s="181"/>
      <c r="F59" s="181"/>
      <c r="G59" s="71"/>
      <c r="H59" s="182"/>
      <c r="I59" s="182"/>
      <c r="J59" s="141"/>
      <c r="K59" s="59"/>
      <c r="L59" s="59"/>
      <c r="M59" s="59"/>
      <c r="N59" s="74"/>
      <c r="O59" s="201"/>
      <c r="P59" s="74"/>
      <c r="Q59" s="59"/>
      <c r="R59" s="183"/>
    </row>
    <row r="60" spans="1:18" ht="25.5" customHeight="1">
      <c r="A60" s="181"/>
      <c r="B60" s="181"/>
      <c r="C60" s="181" t="s">
        <v>85</v>
      </c>
      <c r="D60" s="181"/>
      <c r="E60" s="181"/>
      <c r="F60" s="181"/>
      <c r="G60" s="71"/>
      <c r="H60" s="182"/>
      <c r="I60" s="182" t="s">
        <v>166</v>
      </c>
      <c r="J60" s="141"/>
      <c r="K60" s="59">
        <v>12000</v>
      </c>
      <c r="L60" s="59"/>
      <c r="M60" s="59">
        <v>12000</v>
      </c>
      <c r="N60" s="74"/>
      <c r="O60" s="201">
        <v>0</v>
      </c>
      <c r="P60" s="74"/>
      <c r="Q60" s="59">
        <v>0</v>
      </c>
      <c r="R60" s="183"/>
    </row>
    <row r="61" spans="1:18" ht="25.5" customHeight="1">
      <c r="A61" s="181"/>
      <c r="B61" s="181"/>
      <c r="C61" s="181" t="s">
        <v>81</v>
      </c>
      <c r="D61" s="181"/>
      <c r="E61" s="181"/>
      <c r="F61" s="181"/>
      <c r="G61" s="71"/>
      <c r="H61" s="182"/>
      <c r="I61" s="182" t="s">
        <v>214</v>
      </c>
      <c r="J61" s="141"/>
      <c r="K61" s="59">
        <v>12000</v>
      </c>
      <c r="L61" s="59"/>
      <c r="M61" s="59">
        <v>7000</v>
      </c>
      <c r="N61" s="74"/>
      <c r="O61" s="201">
        <v>0</v>
      </c>
      <c r="P61" s="74"/>
      <c r="Q61" s="59">
        <v>0</v>
      </c>
      <c r="R61" s="183"/>
    </row>
    <row r="62" spans="1:18" ht="25.5" customHeight="1">
      <c r="A62" s="181"/>
      <c r="B62" s="181"/>
      <c r="C62" s="181" t="s">
        <v>82</v>
      </c>
      <c r="D62" s="181"/>
      <c r="E62" s="181"/>
      <c r="F62" s="181"/>
      <c r="G62" s="71"/>
      <c r="H62" s="182"/>
      <c r="I62" s="182" t="s">
        <v>117</v>
      </c>
      <c r="J62" s="141"/>
      <c r="K62" s="59">
        <v>248</v>
      </c>
      <c r="L62" s="59"/>
      <c r="M62" s="59">
        <v>483</v>
      </c>
      <c r="N62" s="74"/>
      <c r="O62" s="201">
        <v>0</v>
      </c>
      <c r="P62" s="74"/>
      <c r="Q62" s="59">
        <v>0</v>
      </c>
      <c r="R62" s="183"/>
    </row>
    <row r="63" spans="1:18" ht="25.5" customHeight="1">
      <c r="A63" s="181"/>
      <c r="B63" s="181"/>
      <c r="C63" s="181" t="s">
        <v>86</v>
      </c>
      <c r="D63" s="181"/>
      <c r="E63" s="181"/>
      <c r="F63" s="181"/>
      <c r="G63" s="71"/>
      <c r="H63" s="182"/>
      <c r="I63" s="182" t="s">
        <v>215</v>
      </c>
      <c r="J63" s="141"/>
      <c r="K63" s="59">
        <v>26080</v>
      </c>
      <c r="L63" s="59"/>
      <c r="M63" s="59">
        <v>24010</v>
      </c>
      <c r="N63" s="74"/>
      <c r="O63" s="201">
        <v>0</v>
      </c>
      <c r="P63" s="74"/>
      <c r="Q63" s="59">
        <v>0</v>
      </c>
      <c r="R63" s="183"/>
    </row>
    <row r="64" spans="1:18" ht="25.5" customHeight="1">
      <c r="A64" s="181"/>
      <c r="B64" s="181" t="s">
        <v>220</v>
      </c>
      <c r="C64" s="181"/>
      <c r="D64" s="181"/>
      <c r="E64" s="181"/>
      <c r="F64" s="181"/>
      <c r="G64" s="71"/>
      <c r="H64" s="182"/>
      <c r="I64" s="182" t="s">
        <v>166</v>
      </c>
      <c r="J64" s="141"/>
      <c r="K64" s="59">
        <v>0</v>
      </c>
      <c r="L64" s="59"/>
      <c r="M64" s="59">
        <v>0</v>
      </c>
      <c r="N64" s="74"/>
      <c r="O64" s="201">
        <v>30000</v>
      </c>
      <c r="P64" s="74"/>
      <c r="Q64" s="59">
        <v>0</v>
      </c>
      <c r="R64" s="183"/>
    </row>
    <row r="65" spans="1:18" ht="25.5" customHeight="1">
      <c r="A65" s="181"/>
      <c r="B65" s="181" t="s">
        <v>87</v>
      </c>
      <c r="C65" s="181"/>
      <c r="D65" s="181"/>
      <c r="E65" s="181"/>
      <c r="F65" s="181"/>
      <c r="G65" s="71"/>
      <c r="H65" s="182"/>
      <c r="I65" s="182" t="s">
        <v>166</v>
      </c>
      <c r="J65" s="141"/>
      <c r="K65" s="142">
        <v>93000</v>
      </c>
      <c r="L65" s="59"/>
      <c r="M65" s="59">
        <v>88700</v>
      </c>
      <c r="N65" s="74"/>
      <c r="O65" s="200">
        <v>0</v>
      </c>
      <c r="P65" s="74"/>
      <c r="Q65" s="59">
        <v>0</v>
      </c>
      <c r="R65" s="183"/>
    </row>
    <row r="66" spans="1:18" ht="25.5" customHeight="1">
      <c r="A66" s="181"/>
      <c r="B66" s="181" t="s">
        <v>88</v>
      </c>
      <c r="C66" s="181"/>
      <c r="D66" s="181"/>
      <c r="E66" s="181"/>
      <c r="F66" s="181"/>
      <c r="G66" s="71"/>
      <c r="H66" s="182"/>
      <c r="I66" s="182" t="s">
        <v>129</v>
      </c>
      <c r="J66" s="141"/>
      <c r="K66" s="59">
        <v>92200</v>
      </c>
      <c r="L66" s="59"/>
      <c r="M66" s="59">
        <v>80100</v>
      </c>
      <c r="N66" s="74"/>
      <c r="O66" s="201">
        <v>0</v>
      </c>
      <c r="P66" s="74"/>
      <c r="Q66" s="59">
        <v>0</v>
      </c>
      <c r="R66" s="183"/>
    </row>
    <row r="67" spans="1:18" ht="25.5" customHeight="1">
      <c r="A67" s="181"/>
      <c r="B67" s="181" t="s">
        <v>20</v>
      </c>
      <c r="C67" s="181"/>
      <c r="D67" s="181"/>
      <c r="E67" s="181"/>
      <c r="F67" s="181"/>
      <c r="G67" s="71"/>
      <c r="H67" s="182"/>
      <c r="I67" s="182"/>
      <c r="J67" s="141"/>
      <c r="K67" s="59"/>
      <c r="L67" s="59"/>
      <c r="M67" s="59"/>
      <c r="N67" s="74"/>
      <c r="O67" s="201"/>
      <c r="P67" s="74"/>
      <c r="Q67" s="59"/>
      <c r="R67" s="183"/>
    </row>
    <row r="68" spans="1:18" ht="25.5" customHeight="1">
      <c r="A68" s="181"/>
      <c r="B68" s="181"/>
      <c r="C68" s="182" t="s">
        <v>22</v>
      </c>
      <c r="D68" s="182"/>
      <c r="E68" s="181"/>
      <c r="F68" s="181"/>
      <c r="G68" s="71"/>
      <c r="H68" s="182"/>
      <c r="I68" s="182"/>
      <c r="J68" s="141"/>
      <c r="K68" s="59">
        <v>22861</v>
      </c>
      <c r="L68" s="59"/>
      <c r="M68" s="59">
        <v>27579</v>
      </c>
      <c r="N68" s="74"/>
      <c r="O68" s="201">
        <v>4532</v>
      </c>
      <c r="P68" s="74"/>
      <c r="Q68" s="59">
        <v>4879</v>
      </c>
      <c r="R68" s="183"/>
    </row>
    <row r="69" spans="1:18" ht="25.5" customHeight="1">
      <c r="A69" s="181"/>
      <c r="B69" s="181"/>
      <c r="C69" s="182" t="s">
        <v>79</v>
      </c>
      <c r="D69" s="182"/>
      <c r="E69" s="181"/>
      <c r="F69" s="181"/>
      <c r="G69" s="71"/>
      <c r="H69" s="182"/>
      <c r="I69" s="182"/>
      <c r="J69" s="141"/>
      <c r="K69" s="59">
        <v>50111</v>
      </c>
      <c r="L69" s="59"/>
      <c r="M69" s="59">
        <v>34765</v>
      </c>
      <c r="N69" s="74"/>
      <c r="O69" s="201">
        <v>13778</v>
      </c>
      <c r="P69" s="74"/>
      <c r="Q69" s="59">
        <v>5826</v>
      </c>
      <c r="R69" s="183"/>
    </row>
    <row r="70" spans="1:18" ht="25.5" customHeight="1" hidden="1">
      <c r="A70" s="181"/>
      <c r="B70" s="181"/>
      <c r="C70" s="182" t="s">
        <v>103</v>
      </c>
      <c r="D70" s="182"/>
      <c r="E70" s="181"/>
      <c r="F70" s="181"/>
      <c r="G70" s="71"/>
      <c r="H70" s="182"/>
      <c r="I70" s="182" t="s">
        <v>148</v>
      </c>
      <c r="J70" s="141"/>
      <c r="K70" s="59">
        <v>0</v>
      </c>
      <c r="L70" s="59"/>
      <c r="M70" s="59">
        <v>0</v>
      </c>
      <c r="N70" s="74"/>
      <c r="O70" s="201">
        <v>0</v>
      </c>
      <c r="P70" s="74"/>
      <c r="Q70" s="59">
        <v>0</v>
      </c>
      <c r="R70" s="183"/>
    </row>
    <row r="71" spans="1:18" ht="25.5" customHeight="1">
      <c r="A71" s="181"/>
      <c r="B71" s="181"/>
      <c r="C71" s="182" t="s">
        <v>21</v>
      </c>
      <c r="D71" s="182"/>
      <c r="E71" s="181"/>
      <c r="F71" s="181"/>
      <c r="G71" s="71"/>
      <c r="H71" s="182"/>
      <c r="I71" s="182"/>
      <c r="J71" s="141"/>
      <c r="K71" s="129">
        <v>12116</v>
      </c>
      <c r="L71" s="129"/>
      <c r="M71" s="129">
        <v>7615</v>
      </c>
      <c r="N71" s="74"/>
      <c r="O71" s="201">
        <v>9267</v>
      </c>
      <c r="P71" s="74"/>
      <c r="Q71" s="59">
        <v>6485</v>
      </c>
      <c r="R71" s="183"/>
    </row>
    <row r="72" spans="1:18" ht="25.5" customHeight="1">
      <c r="A72" s="181"/>
      <c r="B72" s="181"/>
      <c r="C72" s="182" t="s">
        <v>201</v>
      </c>
      <c r="D72" s="182"/>
      <c r="E72" s="181"/>
      <c r="F72" s="181"/>
      <c r="G72" s="71"/>
      <c r="H72" s="182"/>
      <c r="I72" s="182"/>
      <c r="J72" s="141"/>
      <c r="K72" s="129">
        <v>13776</v>
      </c>
      <c r="L72" s="129"/>
      <c r="M72" s="129">
        <v>5735</v>
      </c>
      <c r="N72" s="74"/>
      <c r="O72" s="201">
        <v>4676</v>
      </c>
      <c r="P72" s="74"/>
      <c r="Q72" s="59">
        <v>8917</v>
      </c>
      <c r="R72" s="183"/>
    </row>
    <row r="73" spans="1:18" ht="25.5" customHeight="1">
      <c r="A73" s="181"/>
      <c r="B73" s="181"/>
      <c r="C73" s="182" t="s">
        <v>89</v>
      </c>
      <c r="D73" s="182"/>
      <c r="E73" s="181"/>
      <c r="F73" s="181"/>
      <c r="G73" s="71"/>
      <c r="H73" s="182"/>
      <c r="I73" s="182"/>
      <c r="J73" s="141"/>
      <c r="K73" s="129">
        <v>9479</v>
      </c>
      <c r="L73" s="129"/>
      <c r="M73" s="129">
        <v>5145</v>
      </c>
      <c r="N73" s="74"/>
      <c r="O73" s="201">
        <v>3128</v>
      </c>
      <c r="P73" s="74"/>
      <c r="Q73" s="59">
        <v>2334</v>
      </c>
      <c r="R73" s="183"/>
    </row>
    <row r="74" spans="1:18" ht="25.5" customHeight="1" hidden="1">
      <c r="A74" s="181"/>
      <c r="B74" s="181"/>
      <c r="C74" s="182" t="s">
        <v>188</v>
      </c>
      <c r="D74" s="182"/>
      <c r="E74" s="181"/>
      <c r="F74" s="181"/>
      <c r="G74" s="71"/>
      <c r="H74" s="182"/>
      <c r="I74" s="182"/>
      <c r="J74" s="141"/>
      <c r="K74" s="129">
        <v>0</v>
      </c>
      <c r="L74" s="129"/>
      <c r="M74" s="129">
        <v>0</v>
      </c>
      <c r="N74" s="74"/>
      <c r="O74" s="201">
        <v>0</v>
      </c>
      <c r="P74" s="74"/>
      <c r="Q74" s="59">
        <v>0</v>
      </c>
      <c r="R74" s="183"/>
    </row>
    <row r="75" spans="1:18" ht="25.5" customHeight="1">
      <c r="A75" s="181"/>
      <c r="B75" s="181"/>
      <c r="C75" s="182" t="s">
        <v>10</v>
      </c>
      <c r="D75" s="182"/>
      <c r="E75" s="206"/>
      <c r="F75" s="206"/>
      <c r="G75" s="71"/>
      <c r="H75" s="182"/>
      <c r="I75" s="182"/>
      <c r="J75" s="141"/>
      <c r="K75" s="59">
        <v>8233</v>
      </c>
      <c r="L75" s="129"/>
      <c r="M75" s="59">
        <f>6228-5145</f>
        <v>1083</v>
      </c>
      <c r="N75" s="74"/>
      <c r="O75" s="201">
        <v>348</v>
      </c>
      <c r="P75" s="74"/>
      <c r="Q75" s="59">
        <v>978</v>
      </c>
      <c r="R75" s="183"/>
    </row>
    <row r="76" spans="1:18" ht="25.5" customHeight="1">
      <c r="A76" s="181"/>
      <c r="B76" s="181"/>
      <c r="C76" s="181"/>
      <c r="D76" s="194" t="s">
        <v>23</v>
      </c>
      <c r="F76" s="194"/>
      <c r="G76" s="71"/>
      <c r="H76" s="182"/>
      <c r="I76" s="182"/>
      <c r="J76" s="141"/>
      <c r="K76" s="136">
        <f>SUM(K57:K75)</f>
        <v>459356</v>
      </c>
      <c r="L76" s="143"/>
      <c r="M76" s="136">
        <f>SUM(M57:M75)</f>
        <v>394581</v>
      </c>
      <c r="N76" s="74"/>
      <c r="O76" s="136">
        <f>SUM(O57:O75)</f>
        <v>88052</v>
      </c>
      <c r="P76" s="153"/>
      <c r="Q76" s="136">
        <f>SUM(Q57:Q75)</f>
        <v>54819</v>
      </c>
      <c r="R76" s="183"/>
    </row>
    <row r="77" spans="1:18" ht="25.5" customHeight="1">
      <c r="A77" s="194" t="s">
        <v>24</v>
      </c>
      <c r="B77" s="181"/>
      <c r="C77" s="181"/>
      <c r="D77" s="181"/>
      <c r="E77" s="194"/>
      <c r="F77" s="194"/>
      <c r="G77" s="71"/>
      <c r="H77" s="182"/>
      <c r="I77" s="182"/>
      <c r="J77" s="141"/>
      <c r="K77" s="137"/>
      <c r="L77" s="137"/>
      <c r="M77" s="137"/>
      <c r="N77" s="146"/>
      <c r="O77" s="137"/>
      <c r="P77" s="184"/>
      <c r="Q77" s="137"/>
      <c r="R77" s="183"/>
    </row>
    <row r="78" spans="1:18" ht="25.5" customHeight="1">
      <c r="A78" s="194"/>
      <c r="B78" s="181" t="s">
        <v>85</v>
      </c>
      <c r="C78" s="181"/>
      <c r="D78" s="181"/>
      <c r="E78" s="194"/>
      <c r="F78" s="194"/>
      <c r="G78" s="71"/>
      <c r="H78" s="182"/>
      <c r="I78" s="182" t="s">
        <v>166</v>
      </c>
      <c r="J78" s="141"/>
      <c r="K78" s="131">
        <v>64669</v>
      </c>
      <c r="L78" s="131"/>
      <c r="M78" s="131">
        <v>64669</v>
      </c>
      <c r="N78" s="146"/>
      <c r="O78" s="137">
        <v>0</v>
      </c>
      <c r="P78" s="184"/>
      <c r="Q78" s="137">
        <v>0</v>
      </c>
      <c r="R78" s="183"/>
    </row>
    <row r="79" spans="1:18" ht="25.5" customHeight="1">
      <c r="A79" s="71"/>
      <c r="B79" s="70" t="s">
        <v>113</v>
      </c>
      <c r="C79" s="181"/>
      <c r="D79" s="181"/>
      <c r="E79" s="181"/>
      <c r="F79" s="181"/>
      <c r="G79" s="71"/>
      <c r="H79" s="182"/>
      <c r="I79" s="182" t="s">
        <v>166</v>
      </c>
      <c r="J79" s="141"/>
      <c r="K79" s="59">
        <v>35907</v>
      </c>
      <c r="L79" s="59"/>
      <c r="M79" s="59">
        <v>35907</v>
      </c>
      <c r="N79" s="74"/>
      <c r="O79" s="59">
        <v>0</v>
      </c>
      <c r="P79" s="74"/>
      <c r="Q79" s="59">
        <v>0</v>
      </c>
      <c r="R79" s="183"/>
    </row>
    <row r="80" spans="1:18" ht="25.5" customHeight="1">
      <c r="A80" s="194"/>
      <c r="B80" s="181" t="s">
        <v>81</v>
      </c>
      <c r="C80" s="181"/>
      <c r="D80" s="181"/>
      <c r="E80" s="194"/>
      <c r="F80" s="194"/>
      <c r="G80" s="71"/>
      <c r="H80" s="182"/>
      <c r="I80" s="182" t="s">
        <v>214</v>
      </c>
      <c r="J80" s="141"/>
      <c r="K80" s="131">
        <v>68000</v>
      </c>
      <c r="L80" s="131"/>
      <c r="M80" s="131">
        <v>74000</v>
      </c>
      <c r="N80" s="146"/>
      <c r="O80" s="137">
        <v>0</v>
      </c>
      <c r="P80" s="184"/>
      <c r="Q80" s="137">
        <v>0</v>
      </c>
      <c r="R80" s="183"/>
    </row>
    <row r="81" spans="1:18" ht="25.5" customHeight="1">
      <c r="A81" s="194"/>
      <c r="B81" s="181" t="s">
        <v>82</v>
      </c>
      <c r="C81" s="181"/>
      <c r="D81" s="181"/>
      <c r="E81" s="194"/>
      <c r="F81" s="194"/>
      <c r="G81" s="71"/>
      <c r="H81" s="182"/>
      <c r="I81" s="182" t="s">
        <v>117</v>
      </c>
      <c r="J81" s="141"/>
      <c r="K81" s="129">
        <v>386</v>
      </c>
      <c r="L81" s="129"/>
      <c r="M81" s="129">
        <v>488</v>
      </c>
      <c r="N81" s="146"/>
      <c r="O81" s="59">
        <v>0</v>
      </c>
      <c r="P81" s="184"/>
      <c r="Q81" s="59">
        <v>0</v>
      </c>
      <c r="R81" s="183"/>
    </row>
    <row r="82" spans="1:18" ht="25.5" customHeight="1">
      <c r="A82" s="71"/>
      <c r="B82" s="70" t="s">
        <v>86</v>
      </c>
      <c r="C82" s="181"/>
      <c r="D82" s="181"/>
      <c r="E82" s="181"/>
      <c r="F82" s="181"/>
      <c r="G82" s="71"/>
      <c r="H82" s="182"/>
      <c r="I82" s="182" t="s">
        <v>215</v>
      </c>
      <c r="J82" s="141"/>
      <c r="K82" s="59">
        <v>621895</v>
      </c>
      <c r="L82" s="59"/>
      <c r="M82" s="59">
        <v>631000</v>
      </c>
      <c r="N82" s="74"/>
      <c r="O82" s="59">
        <v>0</v>
      </c>
      <c r="P82" s="74"/>
      <c r="Q82" s="59">
        <v>0</v>
      </c>
      <c r="R82" s="183"/>
    </row>
    <row r="83" spans="1:18" ht="25.5" customHeight="1">
      <c r="A83" s="71"/>
      <c r="B83" s="70" t="s">
        <v>141</v>
      </c>
      <c r="C83" s="181"/>
      <c r="D83" s="181"/>
      <c r="E83" s="181"/>
      <c r="F83" s="181"/>
      <c r="G83" s="71"/>
      <c r="H83" s="182"/>
      <c r="I83" s="182"/>
      <c r="J83" s="141"/>
      <c r="K83" s="59">
        <v>42</v>
      </c>
      <c r="L83" s="129"/>
      <c r="M83" s="59">
        <v>89</v>
      </c>
      <c r="N83" s="74"/>
      <c r="O83" s="59">
        <v>0</v>
      </c>
      <c r="P83" s="74"/>
      <c r="Q83" s="59">
        <v>0</v>
      </c>
      <c r="R83" s="183"/>
    </row>
    <row r="84" spans="1:18" ht="25.5" customHeight="1">
      <c r="A84" s="181"/>
      <c r="B84" s="181"/>
      <c r="C84" s="181"/>
      <c r="D84" s="194" t="s">
        <v>25</v>
      </c>
      <c r="F84" s="194"/>
      <c r="G84" s="71"/>
      <c r="H84" s="182"/>
      <c r="I84" s="182"/>
      <c r="J84" s="141"/>
      <c r="K84" s="136">
        <f>SUM(K78:K83)</f>
        <v>790899</v>
      </c>
      <c r="L84" s="143"/>
      <c r="M84" s="136">
        <f>SUM(M78:M83)</f>
        <v>806153</v>
      </c>
      <c r="N84" s="153"/>
      <c r="O84" s="136">
        <f>SUM(O78:O83)</f>
        <v>0</v>
      </c>
      <c r="P84" s="153"/>
      <c r="Q84" s="136">
        <f>SUM(Q78:Q83)</f>
        <v>0</v>
      </c>
      <c r="R84" s="183"/>
    </row>
    <row r="85" spans="1:18" ht="25.5" customHeight="1">
      <c r="A85" s="181"/>
      <c r="D85" s="194" t="s">
        <v>26</v>
      </c>
      <c r="F85" s="194"/>
      <c r="G85" s="71"/>
      <c r="H85" s="182"/>
      <c r="I85" s="182"/>
      <c r="J85" s="141"/>
      <c r="K85" s="136">
        <f>SUM(K76+K84)</f>
        <v>1250255</v>
      </c>
      <c r="L85" s="143"/>
      <c r="M85" s="136">
        <f>SUM(M76+M84)</f>
        <v>1200734</v>
      </c>
      <c r="N85" s="74"/>
      <c r="O85" s="136">
        <f>O76+O84</f>
        <v>88052</v>
      </c>
      <c r="P85" s="143"/>
      <c r="Q85" s="136">
        <f>Q76+Q84</f>
        <v>54819</v>
      </c>
      <c r="R85" s="183"/>
    </row>
    <row r="86" spans="1:18" ht="25.5" customHeight="1">
      <c r="A86" s="181"/>
      <c r="E86" s="194"/>
      <c r="F86" s="194"/>
      <c r="G86" s="71"/>
      <c r="H86" s="182"/>
      <c r="I86" s="182"/>
      <c r="J86" s="141"/>
      <c r="K86" s="143"/>
      <c r="L86" s="143"/>
      <c r="M86" s="143"/>
      <c r="N86" s="74"/>
      <c r="O86" s="143"/>
      <c r="P86" s="143"/>
      <c r="Q86" s="143"/>
      <c r="R86" s="183"/>
    </row>
    <row r="87" spans="1:18" ht="25.5" customHeight="1">
      <c r="A87" s="181"/>
      <c r="E87" s="194"/>
      <c r="F87" s="194"/>
      <c r="G87" s="71"/>
      <c r="H87" s="182"/>
      <c r="I87" s="182"/>
      <c r="J87" s="141"/>
      <c r="K87" s="143"/>
      <c r="L87" s="143"/>
      <c r="M87" s="143"/>
      <c r="N87" s="74"/>
      <c r="O87" s="143"/>
      <c r="P87" s="143"/>
      <c r="Q87" s="143"/>
      <c r="R87" s="183"/>
    </row>
    <row r="88" spans="1:18" ht="25.5" customHeight="1">
      <c r="A88" s="181"/>
      <c r="E88" s="194"/>
      <c r="F88" s="194"/>
      <c r="G88" s="71"/>
      <c r="H88" s="182"/>
      <c r="I88" s="182"/>
      <c r="J88" s="141"/>
      <c r="K88" s="143"/>
      <c r="L88" s="143"/>
      <c r="M88" s="143"/>
      <c r="N88" s="74"/>
      <c r="O88" s="143"/>
      <c r="P88" s="143"/>
      <c r="Q88" s="143"/>
      <c r="R88" s="183"/>
    </row>
    <row r="89" spans="1:18" ht="25.5" customHeight="1">
      <c r="A89" s="181"/>
      <c r="E89" s="194"/>
      <c r="F89" s="194"/>
      <c r="G89" s="71"/>
      <c r="H89" s="182"/>
      <c r="I89" s="182"/>
      <c r="J89" s="141"/>
      <c r="K89" s="143"/>
      <c r="L89" s="143"/>
      <c r="M89" s="143"/>
      <c r="N89" s="74"/>
      <c r="O89" s="143"/>
      <c r="P89" s="143"/>
      <c r="Q89" s="143"/>
      <c r="R89" s="183"/>
    </row>
    <row r="90" spans="1:18" ht="25.5" customHeight="1">
      <c r="A90" s="181"/>
      <c r="E90" s="194"/>
      <c r="F90" s="194"/>
      <c r="G90" s="71"/>
      <c r="H90" s="182"/>
      <c r="I90" s="182"/>
      <c r="J90" s="141"/>
      <c r="K90" s="143"/>
      <c r="L90" s="143"/>
      <c r="M90" s="143"/>
      <c r="N90" s="74"/>
      <c r="O90" s="143"/>
      <c r="P90" s="143"/>
      <c r="Q90" s="143"/>
      <c r="R90" s="183"/>
    </row>
    <row r="91" spans="1:18" ht="25.5" customHeight="1">
      <c r="A91" s="181"/>
      <c r="E91" s="194"/>
      <c r="F91" s="194"/>
      <c r="G91" s="71"/>
      <c r="H91" s="182"/>
      <c r="I91" s="182"/>
      <c r="J91" s="141"/>
      <c r="K91" s="143"/>
      <c r="L91" s="143"/>
      <c r="M91" s="143"/>
      <c r="N91" s="74"/>
      <c r="O91" s="143"/>
      <c r="P91" s="143"/>
      <c r="Q91" s="143"/>
      <c r="R91" s="183"/>
    </row>
    <row r="92" spans="1:18" ht="25.5" customHeight="1">
      <c r="A92" s="181"/>
      <c r="E92" s="194"/>
      <c r="F92" s="194"/>
      <c r="G92" s="71"/>
      <c r="H92" s="182"/>
      <c r="I92" s="182"/>
      <c r="J92" s="141"/>
      <c r="K92" s="143"/>
      <c r="L92" s="143"/>
      <c r="M92" s="143"/>
      <c r="N92" s="74"/>
      <c r="O92" s="143"/>
      <c r="P92" s="143"/>
      <c r="Q92" s="143"/>
      <c r="R92" s="183"/>
    </row>
    <row r="93" spans="1:18" ht="25.5" customHeight="1">
      <c r="A93" s="181"/>
      <c r="E93" s="194"/>
      <c r="F93" s="194"/>
      <c r="G93" s="71"/>
      <c r="H93" s="182"/>
      <c r="I93" s="182"/>
      <c r="J93" s="141"/>
      <c r="K93" s="143"/>
      <c r="L93" s="143"/>
      <c r="M93" s="143"/>
      <c r="N93" s="74"/>
      <c r="O93" s="143"/>
      <c r="P93" s="143"/>
      <c r="Q93" s="143"/>
      <c r="R93" s="183"/>
    </row>
    <row r="94" spans="1:18" ht="25.5" customHeight="1">
      <c r="A94" s="181"/>
      <c r="E94" s="194"/>
      <c r="F94" s="194"/>
      <c r="G94" s="71"/>
      <c r="H94" s="182"/>
      <c r="I94" s="182"/>
      <c r="J94" s="141"/>
      <c r="K94" s="143"/>
      <c r="L94" s="143"/>
      <c r="M94" s="143"/>
      <c r="N94" s="74"/>
      <c r="O94" s="143"/>
      <c r="P94" s="143"/>
      <c r="Q94" s="143"/>
      <c r="R94" s="183"/>
    </row>
    <row r="95" spans="1:18" ht="25.5" customHeight="1">
      <c r="A95" s="181"/>
      <c r="E95" s="194"/>
      <c r="F95" s="194"/>
      <c r="G95" s="71"/>
      <c r="H95" s="182"/>
      <c r="I95" s="182"/>
      <c r="J95" s="141"/>
      <c r="K95" s="143"/>
      <c r="L95" s="143"/>
      <c r="M95" s="143"/>
      <c r="N95" s="74"/>
      <c r="O95" s="143"/>
      <c r="P95" s="143"/>
      <c r="Q95" s="143"/>
      <c r="R95" s="183"/>
    </row>
    <row r="96" spans="1:18" ht="25.5" customHeight="1">
      <c r="A96" s="181"/>
      <c r="E96" s="194"/>
      <c r="F96" s="194"/>
      <c r="G96" s="71"/>
      <c r="H96" s="182"/>
      <c r="I96" s="182"/>
      <c r="J96" s="141"/>
      <c r="K96" s="143"/>
      <c r="L96" s="143"/>
      <c r="M96" s="143"/>
      <c r="N96" s="74"/>
      <c r="O96" s="143"/>
      <c r="P96" s="143"/>
      <c r="Q96" s="143"/>
      <c r="R96" s="183"/>
    </row>
    <row r="97" spans="1:18" ht="25.5" customHeight="1">
      <c r="A97" s="227" t="str">
        <f>+A47</f>
        <v>บริษัท เชียงใหม่รามธุรกิจการแพทย์ จำกัด (มหาชน) และบริษัทย่อย</v>
      </c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183"/>
    </row>
    <row r="98" spans="1:18" ht="25.5" customHeight="1">
      <c r="A98" s="227" t="s">
        <v>0</v>
      </c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183"/>
    </row>
    <row r="99" spans="1:18" ht="25.5" customHeight="1">
      <c r="A99" s="228" t="s">
        <v>177</v>
      </c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183"/>
    </row>
    <row r="100" spans="1:18" ht="25.5" customHeight="1">
      <c r="A100" s="202"/>
      <c r="B100" s="202"/>
      <c r="C100" s="202"/>
      <c r="D100" s="202"/>
      <c r="E100" s="202"/>
      <c r="F100" s="202"/>
      <c r="G100" s="202"/>
      <c r="H100" s="202"/>
      <c r="I100" s="202"/>
      <c r="J100" s="202"/>
      <c r="K100" s="229" t="s">
        <v>1</v>
      </c>
      <c r="L100" s="229"/>
      <c r="M100" s="229" t="s">
        <v>1</v>
      </c>
      <c r="N100" s="196"/>
      <c r="O100" s="229" t="s">
        <v>102</v>
      </c>
      <c r="P100" s="229"/>
      <c r="Q100" s="229"/>
      <c r="R100" s="183"/>
    </row>
    <row r="101" spans="1:18" ht="25.5" customHeight="1">
      <c r="A101" s="197"/>
      <c r="B101" s="197"/>
      <c r="C101" s="197"/>
      <c r="D101" s="197"/>
      <c r="E101" s="197"/>
      <c r="F101" s="197"/>
      <c r="G101" s="197"/>
      <c r="H101" s="197"/>
      <c r="I101" s="197"/>
      <c r="J101" s="197"/>
      <c r="K101" s="132">
        <v>2551</v>
      </c>
      <c r="L101" s="132"/>
      <c r="M101" s="132">
        <v>2550</v>
      </c>
      <c r="N101" s="197"/>
      <c r="O101" s="132">
        <v>2551</v>
      </c>
      <c r="P101" s="197"/>
      <c r="Q101" s="132">
        <v>2550</v>
      </c>
      <c r="R101" s="183"/>
    </row>
    <row r="102" spans="1:18" ht="25.5" customHeight="1">
      <c r="A102" s="203"/>
      <c r="B102" s="203"/>
      <c r="C102" s="203"/>
      <c r="D102" s="203"/>
      <c r="E102" s="203"/>
      <c r="F102" s="203"/>
      <c r="G102" s="203"/>
      <c r="H102" s="203"/>
      <c r="I102" s="203"/>
      <c r="J102" s="203"/>
      <c r="K102" s="133" t="s">
        <v>2</v>
      </c>
      <c r="L102" s="133"/>
      <c r="M102" s="133" t="s">
        <v>2</v>
      </c>
      <c r="N102" s="134"/>
      <c r="O102" s="133" t="s">
        <v>2</v>
      </c>
      <c r="P102" s="134"/>
      <c r="Q102" s="133" t="s">
        <v>2</v>
      </c>
      <c r="R102" s="183"/>
    </row>
    <row r="103" spans="1:18" ht="25.5" customHeight="1">
      <c r="A103" s="203"/>
      <c r="B103" s="203"/>
      <c r="C103" s="203"/>
      <c r="D103" s="203"/>
      <c r="E103" s="203"/>
      <c r="F103" s="203"/>
      <c r="G103" s="203"/>
      <c r="H103" s="203"/>
      <c r="I103" s="203"/>
      <c r="J103" s="203"/>
      <c r="K103" s="134" t="s">
        <v>3</v>
      </c>
      <c r="L103" s="134"/>
      <c r="M103" s="134" t="s">
        <v>4</v>
      </c>
      <c r="N103" s="134"/>
      <c r="O103" s="134" t="s">
        <v>3</v>
      </c>
      <c r="P103" s="134"/>
      <c r="Q103" s="134" t="s">
        <v>4</v>
      </c>
      <c r="R103" s="183"/>
    </row>
    <row r="104" spans="1:18" ht="25.5" customHeight="1">
      <c r="A104" s="203"/>
      <c r="B104" s="203"/>
      <c r="C104" s="203"/>
      <c r="D104" s="203"/>
      <c r="E104" s="203"/>
      <c r="F104" s="203"/>
      <c r="G104" s="203"/>
      <c r="H104" s="203"/>
      <c r="I104" s="203"/>
      <c r="J104" s="203"/>
      <c r="K104" s="134" t="s">
        <v>5</v>
      </c>
      <c r="L104" s="134"/>
      <c r="M104" s="134"/>
      <c r="N104" s="134"/>
      <c r="O104" s="134" t="s">
        <v>5</v>
      </c>
      <c r="P104" s="134"/>
      <c r="Q104" s="134"/>
      <c r="R104" s="183"/>
    </row>
    <row r="105" spans="1:18" ht="25.5" customHeight="1">
      <c r="A105" s="181"/>
      <c r="E105" s="194"/>
      <c r="F105" s="194"/>
      <c r="G105" s="71"/>
      <c r="H105" s="182"/>
      <c r="I105" s="182"/>
      <c r="J105" s="141"/>
      <c r="K105" s="143"/>
      <c r="L105" s="143"/>
      <c r="M105" s="143"/>
      <c r="N105" s="74"/>
      <c r="O105" s="143"/>
      <c r="P105" s="143"/>
      <c r="Q105" s="143"/>
      <c r="R105" s="183"/>
    </row>
    <row r="106" spans="1:17" ht="25.5" customHeight="1">
      <c r="A106" s="194" t="s">
        <v>27</v>
      </c>
      <c r="B106" s="181"/>
      <c r="C106" s="181"/>
      <c r="D106" s="181"/>
      <c r="E106" s="181"/>
      <c r="F106" s="181"/>
      <c r="G106" s="71"/>
      <c r="H106" s="182"/>
      <c r="I106" s="182"/>
      <c r="J106" s="141"/>
      <c r="K106" s="137"/>
      <c r="L106" s="137"/>
      <c r="M106" s="137"/>
      <c r="N106" s="146"/>
      <c r="O106" s="184"/>
      <c r="P106" s="146"/>
      <c r="Q106" s="146"/>
    </row>
    <row r="107" spans="1:17" ht="25.5" customHeight="1">
      <c r="A107" s="181"/>
      <c r="B107" s="181" t="s">
        <v>28</v>
      </c>
      <c r="C107" s="181"/>
      <c r="D107" s="181"/>
      <c r="E107" s="181"/>
      <c r="F107" s="181"/>
      <c r="G107" s="71"/>
      <c r="H107" s="182"/>
      <c r="I107" s="182"/>
      <c r="J107" s="141"/>
      <c r="K107" s="137"/>
      <c r="L107" s="137"/>
      <c r="M107" s="137"/>
      <c r="N107" s="146"/>
      <c r="O107" s="184"/>
      <c r="P107" s="146"/>
      <c r="Q107" s="146"/>
    </row>
    <row r="108" spans="1:17" ht="25.5" customHeight="1">
      <c r="A108" s="181"/>
      <c r="B108" s="181"/>
      <c r="C108" s="181" t="s">
        <v>29</v>
      </c>
      <c r="D108" s="181"/>
      <c r="E108" s="181"/>
      <c r="F108" s="181"/>
      <c r="G108" s="71"/>
      <c r="H108" s="182"/>
      <c r="I108" s="182"/>
      <c r="J108" s="141"/>
      <c r="K108" s="137"/>
      <c r="L108" s="137"/>
      <c r="M108" s="137"/>
      <c r="N108" s="146"/>
      <c r="O108" s="184"/>
      <c r="P108" s="184"/>
      <c r="Q108" s="184"/>
    </row>
    <row r="109" spans="1:17" ht="25.5" customHeight="1">
      <c r="A109" s="181"/>
      <c r="B109" s="181"/>
      <c r="C109" s="181"/>
      <c r="D109" s="181" t="s">
        <v>73</v>
      </c>
      <c r="F109" s="181"/>
      <c r="G109" s="71"/>
      <c r="H109" s="182"/>
      <c r="I109" s="182"/>
      <c r="J109" s="141"/>
      <c r="K109" s="185">
        <v>400000</v>
      </c>
      <c r="L109" s="131"/>
      <c r="M109" s="185">
        <v>400000</v>
      </c>
      <c r="N109" s="146"/>
      <c r="O109" s="185">
        <v>408433</v>
      </c>
      <c r="P109" s="184"/>
      <c r="Q109" s="185">
        <v>408433</v>
      </c>
    </row>
    <row r="110" spans="1:17" ht="25.5" customHeight="1">
      <c r="A110" s="181"/>
      <c r="B110" s="181"/>
      <c r="C110" s="181" t="s">
        <v>30</v>
      </c>
      <c r="D110" s="181"/>
      <c r="E110" s="181"/>
      <c r="F110" s="181"/>
      <c r="G110" s="71"/>
      <c r="H110" s="182"/>
      <c r="I110" s="182"/>
      <c r="J110" s="141"/>
      <c r="K110" s="131"/>
      <c r="L110" s="131"/>
      <c r="M110" s="131"/>
      <c r="N110" s="73"/>
      <c r="O110" s="74"/>
      <c r="P110" s="73"/>
      <c r="Q110" s="74"/>
    </row>
    <row r="111" spans="1:10" ht="25.5" customHeight="1">
      <c r="A111" s="181"/>
      <c r="B111" s="181"/>
      <c r="C111" s="181"/>
      <c r="D111" s="181" t="s">
        <v>80</v>
      </c>
      <c r="F111" s="181"/>
      <c r="G111" s="71"/>
      <c r="H111" s="182"/>
      <c r="J111" s="141"/>
    </row>
    <row r="112" spans="1:17" ht="25.5" customHeight="1">
      <c r="A112" s="181"/>
      <c r="B112" s="181"/>
      <c r="C112" s="181"/>
      <c r="D112" s="181"/>
      <c r="E112" s="181" t="s">
        <v>192</v>
      </c>
      <c r="F112" s="181"/>
      <c r="G112" s="71"/>
      <c r="H112" s="182"/>
      <c r="I112" s="182"/>
      <c r="J112" s="141"/>
      <c r="K112" s="131">
        <v>400000</v>
      </c>
      <c r="L112" s="131"/>
      <c r="M112" s="131">
        <v>400000</v>
      </c>
      <c r="N112" s="74"/>
      <c r="O112" s="74">
        <f>+งบแสดง!D16</f>
        <v>402312</v>
      </c>
      <c r="P112" s="74"/>
      <c r="Q112" s="74">
        <v>0</v>
      </c>
    </row>
    <row r="113" spans="1:17" ht="25.5" customHeight="1">
      <c r="A113" s="181"/>
      <c r="B113" s="181"/>
      <c r="C113" s="181"/>
      <c r="D113" s="181"/>
      <c r="E113" s="181" t="s">
        <v>193</v>
      </c>
      <c r="F113" s="181"/>
      <c r="G113" s="71"/>
      <c r="H113" s="182"/>
      <c r="I113" s="182" t="s">
        <v>197</v>
      </c>
      <c r="J113" s="141"/>
      <c r="K113" s="131">
        <v>755863</v>
      </c>
      <c r="L113" s="131"/>
      <c r="M113" s="131">
        <v>0</v>
      </c>
      <c r="N113" s="74"/>
      <c r="O113" s="74">
        <v>0</v>
      </c>
      <c r="P113" s="74"/>
      <c r="Q113" s="74">
        <v>0</v>
      </c>
    </row>
    <row r="114" spans="1:17" ht="25.5" customHeight="1">
      <c r="A114" s="181"/>
      <c r="B114" s="181"/>
      <c r="C114" s="181"/>
      <c r="D114" s="181" t="s">
        <v>74</v>
      </c>
      <c r="F114" s="181"/>
      <c r="G114" s="71"/>
      <c r="H114" s="182"/>
      <c r="I114" s="182"/>
      <c r="J114" s="141"/>
      <c r="K114" s="131">
        <v>0</v>
      </c>
      <c r="L114" s="131"/>
      <c r="M114" s="131">
        <v>0</v>
      </c>
      <c r="N114" s="74"/>
      <c r="O114" s="74">
        <v>0</v>
      </c>
      <c r="P114" s="74"/>
      <c r="Q114" s="74">
        <v>180000</v>
      </c>
    </row>
    <row r="115" spans="1:17" ht="25.5" customHeight="1">
      <c r="A115" s="181"/>
      <c r="B115" s="181" t="s">
        <v>173</v>
      </c>
      <c r="E115" s="181"/>
      <c r="F115" s="181"/>
      <c r="G115" s="182"/>
      <c r="H115" s="182"/>
      <c r="I115" s="182"/>
      <c r="J115" s="141"/>
      <c r="K115" s="131">
        <v>0</v>
      </c>
      <c r="L115" s="131"/>
      <c r="M115" s="131">
        <v>0</v>
      </c>
      <c r="N115" s="74"/>
      <c r="O115" s="73">
        <f>+งบแสดง!F16</f>
        <v>629437</v>
      </c>
      <c r="P115" s="73"/>
      <c r="Q115" s="73">
        <v>95887</v>
      </c>
    </row>
    <row r="116" spans="1:18" ht="25.5" customHeight="1">
      <c r="A116" s="181"/>
      <c r="B116" s="181" t="s">
        <v>152</v>
      </c>
      <c r="C116" s="181"/>
      <c r="D116" s="181"/>
      <c r="E116" s="181"/>
      <c r="F116" s="181"/>
      <c r="G116" s="182"/>
      <c r="H116" s="182"/>
      <c r="I116" s="182"/>
      <c r="J116" s="141"/>
      <c r="K116" s="186">
        <v>391766</v>
      </c>
      <c r="L116" s="186"/>
      <c r="M116" s="186">
        <v>398473</v>
      </c>
      <c r="N116" s="73"/>
      <c r="O116" s="129">
        <v>0</v>
      </c>
      <c r="P116" s="73"/>
      <c r="Q116" s="129">
        <v>0</v>
      </c>
      <c r="R116" s="183"/>
    </row>
    <row r="117" spans="1:17" ht="25.5" customHeight="1">
      <c r="A117" s="181"/>
      <c r="B117" s="181" t="s">
        <v>31</v>
      </c>
      <c r="C117" s="181"/>
      <c r="D117" s="181"/>
      <c r="E117" s="181"/>
      <c r="F117" s="181"/>
      <c r="G117" s="182"/>
      <c r="H117" s="182"/>
      <c r="I117" s="182"/>
      <c r="J117" s="141"/>
      <c r="K117" s="187"/>
      <c r="L117" s="187"/>
      <c r="M117" s="187"/>
      <c r="N117" s="74"/>
      <c r="O117" s="73"/>
      <c r="P117" s="73"/>
      <c r="Q117" s="149"/>
    </row>
    <row r="118" spans="1:17" ht="25.5" customHeight="1">
      <c r="A118" s="181"/>
      <c r="B118" s="181"/>
      <c r="C118" s="181" t="s">
        <v>32</v>
      </c>
      <c r="D118" s="181"/>
      <c r="E118" s="181"/>
      <c r="F118" s="181"/>
      <c r="G118" s="182"/>
      <c r="H118" s="182"/>
      <c r="I118" s="182"/>
      <c r="J118" s="141"/>
      <c r="K118" s="188"/>
      <c r="L118" s="188"/>
      <c r="M118" s="188"/>
      <c r="N118" s="74"/>
      <c r="O118" s="73"/>
      <c r="P118" s="73"/>
      <c r="Q118" s="189"/>
    </row>
    <row r="119" spans="1:18" ht="25.5" customHeight="1">
      <c r="A119" s="181"/>
      <c r="B119" s="181"/>
      <c r="C119" s="181"/>
      <c r="D119" s="181" t="s">
        <v>33</v>
      </c>
      <c r="F119" s="181"/>
      <c r="G119" s="71"/>
      <c r="H119" s="71"/>
      <c r="I119" s="182"/>
      <c r="K119" s="190">
        <v>5693</v>
      </c>
      <c r="L119" s="190"/>
      <c r="M119" s="190">
        <v>5693</v>
      </c>
      <c r="N119" s="74"/>
      <c r="O119" s="74">
        <f>+งบแสดง!H16</f>
        <v>8150</v>
      </c>
      <c r="P119" s="73"/>
      <c r="Q119" s="74">
        <v>6345</v>
      </c>
      <c r="R119" s="183"/>
    </row>
    <row r="120" spans="1:18" ht="25.5" customHeight="1">
      <c r="A120" s="181"/>
      <c r="B120" s="181"/>
      <c r="C120" s="181" t="s">
        <v>34</v>
      </c>
      <c r="D120" s="181"/>
      <c r="E120" s="181"/>
      <c r="F120" s="181"/>
      <c r="G120" s="182"/>
      <c r="H120" s="182"/>
      <c r="I120" s="182"/>
      <c r="J120" s="141"/>
      <c r="K120" s="221">
        <v>-185206</v>
      </c>
      <c r="L120" s="192"/>
      <c r="M120" s="221">
        <v>-236366</v>
      </c>
      <c r="N120" s="73"/>
      <c r="O120" s="129">
        <v>35446</v>
      </c>
      <c r="P120" s="73"/>
      <c r="Q120" s="129">
        <v>81648</v>
      </c>
      <c r="R120" s="183"/>
    </row>
    <row r="121" spans="1:17" ht="25.5" customHeight="1">
      <c r="A121" s="181"/>
      <c r="B121" s="181" t="s">
        <v>194</v>
      </c>
      <c r="C121" s="181"/>
      <c r="D121" s="181"/>
      <c r="F121" s="181"/>
      <c r="G121" s="71"/>
      <c r="H121" s="182"/>
      <c r="I121" s="182"/>
      <c r="J121" s="141"/>
      <c r="K121" s="191">
        <v>-3658</v>
      </c>
      <c r="L121" s="131"/>
      <c r="M121" s="222">
        <v>0</v>
      </c>
      <c r="N121" s="74"/>
      <c r="O121" s="130">
        <v>0</v>
      </c>
      <c r="P121" s="74"/>
      <c r="Q121" s="130">
        <v>0</v>
      </c>
    </row>
    <row r="122" spans="1:18" ht="25.5" customHeight="1">
      <c r="A122" s="181"/>
      <c r="B122" s="97" t="s">
        <v>104</v>
      </c>
      <c r="C122" s="181"/>
      <c r="D122" s="181"/>
      <c r="E122" s="181"/>
      <c r="F122" s="181"/>
      <c r="G122" s="182"/>
      <c r="H122" s="182"/>
      <c r="I122" s="182"/>
      <c r="J122" s="141"/>
      <c r="K122" s="193">
        <f>SUM(K112:K121)</f>
        <v>1364458</v>
      </c>
      <c r="L122" s="193"/>
      <c r="M122" s="193">
        <f>SUM(M112:M121)</f>
        <v>567800</v>
      </c>
      <c r="N122" s="73"/>
      <c r="O122" s="193">
        <f>SUM(O112:O121)</f>
        <v>1075345</v>
      </c>
      <c r="P122" s="73"/>
      <c r="Q122" s="193">
        <f>SUM(Q112:Q121)</f>
        <v>363880</v>
      </c>
      <c r="R122" s="183"/>
    </row>
    <row r="123" spans="1:18" ht="25.5" customHeight="1">
      <c r="A123" s="181"/>
      <c r="B123" s="181" t="s">
        <v>90</v>
      </c>
      <c r="C123" s="181"/>
      <c r="D123" s="181"/>
      <c r="E123" s="181"/>
      <c r="F123" s="181"/>
      <c r="G123" s="182"/>
      <c r="H123" s="182"/>
      <c r="I123" s="182"/>
      <c r="J123" s="141"/>
      <c r="K123" s="193">
        <v>224813</v>
      </c>
      <c r="L123" s="186"/>
      <c r="M123" s="193">
        <v>0</v>
      </c>
      <c r="N123" s="73"/>
      <c r="O123" s="59">
        <v>0</v>
      </c>
      <c r="P123" s="73"/>
      <c r="Q123" s="59">
        <v>0</v>
      </c>
      <c r="R123" s="183"/>
    </row>
    <row r="124" spans="1:17" ht="25.5" customHeight="1">
      <c r="A124" s="181"/>
      <c r="B124" s="181"/>
      <c r="D124" s="194" t="s">
        <v>35</v>
      </c>
      <c r="F124" s="194"/>
      <c r="G124" s="182"/>
      <c r="H124" s="182"/>
      <c r="I124" s="182"/>
      <c r="J124" s="141"/>
      <c r="K124" s="144">
        <f>SUM(K122:K123)</f>
        <v>1589271</v>
      </c>
      <c r="L124" s="195"/>
      <c r="M124" s="144">
        <f>SUM(M122:M123)</f>
        <v>567800</v>
      </c>
      <c r="N124" s="143"/>
      <c r="O124" s="136">
        <f>SUM(O112:O120)</f>
        <v>1075345</v>
      </c>
      <c r="P124" s="143"/>
      <c r="Q124" s="136">
        <f>SUM(Q112:Q120)</f>
        <v>363880</v>
      </c>
    </row>
    <row r="125" spans="1:21" ht="25.5" customHeight="1" thickBot="1">
      <c r="A125" s="181"/>
      <c r="B125" s="181"/>
      <c r="D125" s="194" t="s">
        <v>36</v>
      </c>
      <c r="F125" s="194"/>
      <c r="G125" s="182"/>
      <c r="H125" s="182"/>
      <c r="I125" s="182"/>
      <c r="J125" s="141"/>
      <c r="K125" s="139">
        <f>SUM(K85+K124)</f>
        <v>2839526</v>
      </c>
      <c r="L125" s="143"/>
      <c r="M125" s="139">
        <f>SUM(M85+M124)</f>
        <v>1768534</v>
      </c>
      <c r="N125" s="73"/>
      <c r="O125" s="139">
        <f>SUM(O85+O124)</f>
        <v>1163397</v>
      </c>
      <c r="P125" s="73"/>
      <c r="Q125" s="139">
        <f>SUM(Q85+Q124)</f>
        <v>418699</v>
      </c>
      <c r="R125" s="183"/>
      <c r="S125" s="183"/>
      <c r="T125" s="183"/>
      <c r="U125" s="183"/>
    </row>
    <row r="126" spans="1:17" ht="25.5" customHeight="1" thickTop="1">
      <c r="A126" s="181"/>
      <c r="B126" s="181"/>
      <c r="E126" s="194"/>
      <c r="F126" s="194"/>
      <c r="G126" s="182"/>
      <c r="H126" s="182"/>
      <c r="I126" s="182"/>
      <c r="J126" s="141"/>
      <c r="K126" s="143"/>
      <c r="L126" s="143"/>
      <c r="M126" s="143"/>
      <c r="N126" s="73"/>
      <c r="O126" s="143"/>
      <c r="P126" s="73"/>
      <c r="Q126" s="143"/>
    </row>
    <row r="127" spans="1:17" ht="25.5" customHeight="1">
      <c r="A127" s="181"/>
      <c r="B127" s="181"/>
      <c r="E127" s="194"/>
      <c r="F127" s="194"/>
      <c r="G127" s="182"/>
      <c r="H127" s="182"/>
      <c r="I127" s="182"/>
      <c r="J127" s="141"/>
      <c r="K127" s="143"/>
      <c r="L127" s="143"/>
      <c r="M127" s="143"/>
      <c r="N127" s="143"/>
      <c r="O127" s="143"/>
      <c r="P127" s="143"/>
      <c r="Q127" s="143"/>
    </row>
    <row r="128" spans="1:17" ht="25.5" customHeight="1">
      <c r="A128" s="181"/>
      <c r="B128" s="181"/>
      <c r="E128" s="194"/>
      <c r="F128" s="194"/>
      <c r="G128" s="182"/>
      <c r="H128" s="182"/>
      <c r="I128" s="182"/>
      <c r="J128" s="141"/>
      <c r="K128" s="143"/>
      <c r="L128" s="143"/>
      <c r="M128" s="143"/>
      <c r="N128" s="73"/>
      <c r="O128" s="143"/>
      <c r="P128" s="73"/>
      <c r="Q128" s="143"/>
    </row>
    <row r="129" spans="1:17" ht="25.5" customHeight="1">
      <c r="A129" s="181"/>
      <c r="B129" s="181"/>
      <c r="E129" s="194"/>
      <c r="F129" s="194"/>
      <c r="G129" s="182"/>
      <c r="H129" s="182"/>
      <c r="I129" s="182"/>
      <c r="J129" s="141"/>
      <c r="K129" s="143"/>
      <c r="L129" s="143"/>
      <c r="M129" s="143"/>
      <c r="N129" s="73"/>
      <c r="O129" s="143"/>
      <c r="P129" s="73"/>
      <c r="Q129" s="143"/>
    </row>
    <row r="130" spans="1:17" ht="25.5" customHeight="1">
      <c r="A130" s="181"/>
      <c r="B130" s="181"/>
      <c r="E130" s="194"/>
      <c r="F130" s="194"/>
      <c r="G130" s="182"/>
      <c r="H130" s="182"/>
      <c r="I130" s="182"/>
      <c r="J130" s="141"/>
      <c r="K130" s="143"/>
      <c r="L130" s="143"/>
      <c r="M130" s="143"/>
      <c r="N130" s="73"/>
      <c r="O130" s="143"/>
      <c r="P130" s="73"/>
      <c r="Q130" s="143"/>
    </row>
    <row r="131" spans="1:17" ht="25.5" customHeight="1">
      <c r="A131" s="181"/>
      <c r="B131" s="181"/>
      <c r="E131" s="194"/>
      <c r="F131" s="194"/>
      <c r="G131" s="182"/>
      <c r="H131" s="182"/>
      <c r="I131" s="182"/>
      <c r="J131" s="141"/>
      <c r="K131" s="143"/>
      <c r="L131" s="143"/>
      <c r="M131" s="143"/>
      <c r="N131" s="73"/>
      <c r="O131" s="143"/>
      <c r="P131" s="73"/>
      <c r="Q131" s="143"/>
    </row>
    <row r="132" spans="1:17" ht="25.5" customHeight="1">
      <c r="A132" s="181"/>
      <c r="B132" s="181"/>
      <c r="E132" s="194"/>
      <c r="F132" s="194"/>
      <c r="G132" s="182"/>
      <c r="H132" s="182"/>
      <c r="I132" s="182"/>
      <c r="J132" s="141"/>
      <c r="K132" s="143"/>
      <c r="L132" s="143"/>
      <c r="M132" s="143"/>
      <c r="N132" s="73"/>
      <c r="O132" s="143"/>
      <c r="P132" s="73"/>
      <c r="Q132" s="143"/>
    </row>
    <row r="133" spans="1:17" ht="25.5" customHeight="1">
      <c r="A133" s="181"/>
      <c r="B133" s="181"/>
      <c r="E133" s="194"/>
      <c r="F133" s="194"/>
      <c r="G133" s="182"/>
      <c r="H133" s="182"/>
      <c r="I133" s="182"/>
      <c r="J133" s="141"/>
      <c r="K133" s="143"/>
      <c r="L133" s="143"/>
      <c r="M133" s="143"/>
      <c r="N133" s="73"/>
      <c r="O133" s="143"/>
      <c r="P133" s="73"/>
      <c r="Q133" s="143"/>
    </row>
    <row r="134" spans="1:17" ht="25.5" customHeight="1">
      <c r="A134" s="181"/>
      <c r="B134" s="181"/>
      <c r="E134" s="194"/>
      <c r="F134" s="194"/>
      <c r="G134" s="182"/>
      <c r="H134" s="182"/>
      <c r="I134" s="182"/>
      <c r="J134" s="141"/>
      <c r="K134" s="143"/>
      <c r="L134" s="143"/>
      <c r="M134" s="143"/>
      <c r="N134" s="73"/>
      <c r="O134" s="143"/>
      <c r="P134" s="73"/>
      <c r="Q134" s="143"/>
    </row>
    <row r="135" spans="1:17" ht="25.5" customHeight="1">
      <c r="A135" s="181"/>
      <c r="B135" s="181"/>
      <c r="E135" s="194"/>
      <c r="F135" s="194"/>
      <c r="G135" s="182"/>
      <c r="H135" s="182"/>
      <c r="I135" s="182"/>
      <c r="J135" s="141"/>
      <c r="K135" s="143"/>
      <c r="L135" s="143"/>
      <c r="M135" s="143"/>
      <c r="N135" s="73"/>
      <c r="O135" s="143"/>
      <c r="P135" s="73"/>
      <c r="Q135" s="143"/>
    </row>
    <row r="136" spans="1:17" ht="25.5" customHeight="1">
      <c r="A136" s="181"/>
      <c r="B136" s="181"/>
      <c r="E136" s="194"/>
      <c r="F136" s="194"/>
      <c r="G136" s="182"/>
      <c r="H136" s="182"/>
      <c r="I136" s="182"/>
      <c r="J136" s="141"/>
      <c r="K136" s="143"/>
      <c r="L136" s="143"/>
      <c r="M136" s="143"/>
      <c r="N136" s="73"/>
      <c r="O136" s="143"/>
      <c r="P136" s="73"/>
      <c r="Q136" s="143"/>
    </row>
    <row r="137" spans="1:17" ht="25.5" customHeight="1">
      <c r="A137" s="181"/>
      <c r="B137" s="181"/>
      <c r="E137" s="194"/>
      <c r="F137" s="194"/>
      <c r="G137" s="182"/>
      <c r="H137" s="182"/>
      <c r="I137" s="182"/>
      <c r="J137" s="141"/>
      <c r="K137" s="143"/>
      <c r="L137" s="143"/>
      <c r="M137" s="143"/>
      <c r="N137" s="73"/>
      <c r="O137" s="143"/>
      <c r="P137" s="73"/>
      <c r="Q137" s="143"/>
    </row>
    <row r="138" spans="1:17" ht="25.5" customHeight="1">
      <c r="A138" s="181"/>
      <c r="B138" s="181"/>
      <c r="E138" s="194"/>
      <c r="F138" s="194"/>
      <c r="G138" s="182"/>
      <c r="H138" s="182"/>
      <c r="I138" s="182"/>
      <c r="J138" s="141"/>
      <c r="K138" s="143"/>
      <c r="L138" s="143"/>
      <c r="M138" s="143"/>
      <c r="N138" s="73"/>
      <c r="O138" s="143"/>
      <c r="P138" s="73"/>
      <c r="Q138" s="143"/>
    </row>
    <row r="139" spans="1:17" ht="25.5" customHeight="1">
      <c r="A139" s="181"/>
      <c r="B139" s="181"/>
      <c r="E139" s="194"/>
      <c r="F139" s="194"/>
      <c r="G139" s="182"/>
      <c r="H139" s="182"/>
      <c r="I139" s="182"/>
      <c r="J139" s="141"/>
      <c r="K139" s="143"/>
      <c r="L139" s="143"/>
      <c r="M139" s="143"/>
      <c r="N139" s="73"/>
      <c r="O139" s="143"/>
      <c r="P139" s="73"/>
      <c r="Q139" s="143"/>
    </row>
    <row r="140" spans="1:17" ht="25.5" customHeight="1">
      <c r="A140" s="181"/>
      <c r="B140" s="181"/>
      <c r="E140" s="194"/>
      <c r="F140" s="194"/>
      <c r="G140" s="182"/>
      <c r="H140" s="182"/>
      <c r="I140" s="182"/>
      <c r="J140" s="141"/>
      <c r="K140" s="143"/>
      <c r="L140" s="143"/>
      <c r="M140" s="143"/>
      <c r="N140" s="73"/>
      <c r="O140" s="143"/>
      <c r="P140" s="73"/>
      <c r="Q140" s="143"/>
    </row>
    <row r="141" spans="1:17" ht="25.5" customHeight="1">
      <c r="A141" s="181"/>
      <c r="B141" s="181"/>
      <c r="E141" s="194"/>
      <c r="F141" s="194"/>
      <c r="G141" s="182"/>
      <c r="H141" s="182"/>
      <c r="I141" s="182"/>
      <c r="J141" s="141"/>
      <c r="K141" s="143"/>
      <c r="L141" s="143"/>
      <c r="M141" s="143"/>
      <c r="N141" s="73"/>
      <c r="O141" s="143"/>
      <c r="P141" s="73"/>
      <c r="Q141" s="143"/>
    </row>
    <row r="142" spans="1:17" ht="25.5" customHeight="1">
      <c r="A142" s="181"/>
      <c r="B142" s="181"/>
      <c r="E142" s="194"/>
      <c r="F142" s="194"/>
      <c r="G142" s="182"/>
      <c r="H142" s="182"/>
      <c r="I142" s="182"/>
      <c r="J142" s="141"/>
      <c r="K142" s="143"/>
      <c r="L142" s="143"/>
      <c r="M142" s="143"/>
      <c r="N142" s="73"/>
      <c r="O142" s="143"/>
      <c r="P142" s="73"/>
      <c r="Q142" s="143"/>
    </row>
  </sheetData>
  <sheetProtection/>
  <mergeCells count="15">
    <mergeCell ref="A1:Q1"/>
    <mergeCell ref="A2:Q2"/>
    <mergeCell ref="A3:Q3"/>
    <mergeCell ref="K4:M4"/>
    <mergeCell ref="O4:Q4"/>
    <mergeCell ref="O50:Q50"/>
    <mergeCell ref="A47:Q47"/>
    <mergeCell ref="A48:Q48"/>
    <mergeCell ref="A49:Q49"/>
    <mergeCell ref="K50:M50"/>
    <mergeCell ref="A97:Q97"/>
    <mergeCell ref="A98:Q98"/>
    <mergeCell ref="A99:Q99"/>
    <mergeCell ref="O100:Q100"/>
    <mergeCell ref="K100:M100"/>
  </mergeCells>
  <printOptions/>
  <pageMargins left="0.66" right="0.31" top="0.7" bottom="0.39" header="0.38" footer="0.68"/>
  <pageSetup firstPageNumber="3" useFirstPageNumber="1" fitToHeight="13" horizontalDpi="600" verticalDpi="600" orientation="portrait" paperSize="9" scale="66" r:id="rId1"/>
  <headerFooter alignWithMargins="0">
    <oddHeader>&amp;C&amp;"Angsana New,ตัวหนา"&amp;16&amp;P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P83"/>
  <sheetViews>
    <sheetView tabSelected="1" zoomScaleSheetLayoutView="100" zoomScalePageLayoutView="0" workbookViewId="0" topLeftCell="C18">
      <selection activeCell="R63" sqref="R63"/>
    </sheetView>
  </sheetViews>
  <sheetFormatPr defaultColWidth="9.140625" defaultRowHeight="21.75"/>
  <cols>
    <col min="1" max="1" width="6.57421875" style="0" customWidth="1"/>
    <col min="6" max="6" width="6.28125" style="0" customWidth="1"/>
    <col min="7" max="7" width="16.8515625" style="0" customWidth="1"/>
    <col min="8" max="8" width="2.8515625" style="0" customWidth="1"/>
    <col min="9" max="9" width="14.7109375" style="179" customWidth="1"/>
    <col min="10" max="10" width="1.7109375" style="0" customWidth="1"/>
    <col min="11" max="11" width="14.7109375" style="0" customWidth="1"/>
    <col min="12" max="12" width="1.8515625" style="0" customWidth="1"/>
    <col min="13" max="13" width="14.7109375" style="0" customWidth="1"/>
    <col min="14" max="14" width="2.140625" style="0" customWidth="1"/>
    <col min="15" max="15" width="14.7109375" style="0" customWidth="1"/>
  </cols>
  <sheetData>
    <row r="1" spans="1:16" ht="26.25">
      <c r="A1" s="231" t="s">
        <v>189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61"/>
    </row>
    <row r="2" spans="1:15" ht="26.25">
      <c r="A2" s="231" t="s">
        <v>37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</row>
    <row r="3" spans="1:15" ht="26.25">
      <c r="A3" s="232" t="s">
        <v>179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ht="16.5" customHeight="1">
      <c r="A4" s="26"/>
      <c r="B4" s="26"/>
      <c r="C4" s="26"/>
      <c r="D4" s="26"/>
      <c r="E4" s="26"/>
      <c r="F4" s="26"/>
      <c r="G4" s="26"/>
      <c r="H4" s="26"/>
      <c r="I4" s="145"/>
      <c r="J4" s="26"/>
      <c r="K4" s="26"/>
      <c r="L4" s="26"/>
      <c r="M4" s="26"/>
      <c r="N4" s="26"/>
      <c r="O4" s="26"/>
    </row>
    <row r="5" spans="1:15" ht="26.25">
      <c r="A5" s="26"/>
      <c r="B5" s="26"/>
      <c r="C5" s="26"/>
      <c r="D5" s="26"/>
      <c r="E5" s="26"/>
      <c r="F5" s="26"/>
      <c r="G5" s="26"/>
      <c r="H5" s="26"/>
      <c r="I5" s="145"/>
      <c r="J5" s="26"/>
      <c r="K5" s="26"/>
      <c r="L5" s="26"/>
      <c r="M5" s="26"/>
      <c r="N5" s="26"/>
      <c r="O5" s="27" t="s">
        <v>3</v>
      </c>
    </row>
    <row r="6" spans="1:15" ht="26.25">
      <c r="A6" s="8"/>
      <c r="B6" s="8"/>
      <c r="C6" s="8"/>
      <c r="D6" s="8"/>
      <c r="E6" s="8"/>
      <c r="F6" s="8"/>
      <c r="G6" s="8"/>
      <c r="H6" s="8"/>
      <c r="I6" s="205"/>
      <c r="J6" s="8"/>
      <c r="K6" s="8"/>
      <c r="L6" s="8"/>
      <c r="M6" s="8"/>
      <c r="N6" s="8"/>
      <c r="O6" s="27" t="s">
        <v>5</v>
      </c>
    </row>
    <row r="7" spans="1:15" ht="23.25">
      <c r="A7" s="54"/>
      <c r="B7" s="54"/>
      <c r="C7" s="54"/>
      <c r="D7" s="54"/>
      <c r="E7" s="54"/>
      <c r="F7" s="54"/>
      <c r="G7" s="54"/>
      <c r="H7" s="54"/>
      <c r="I7" s="233" t="s">
        <v>1</v>
      </c>
      <c r="J7" s="233"/>
      <c r="K7" s="233"/>
      <c r="L7" s="62"/>
      <c r="M7" s="233" t="s">
        <v>102</v>
      </c>
      <c r="N7" s="233"/>
      <c r="O7" s="233"/>
    </row>
    <row r="8" spans="1:15" ht="23.25">
      <c r="A8" s="55"/>
      <c r="B8" s="55"/>
      <c r="C8" s="55"/>
      <c r="D8" s="55"/>
      <c r="E8" s="55"/>
      <c r="F8" s="55"/>
      <c r="G8" s="55"/>
      <c r="H8" s="55"/>
      <c r="I8" s="132">
        <v>2551</v>
      </c>
      <c r="J8" s="53"/>
      <c r="K8" s="53">
        <v>2550</v>
      </c>
      <c r="L8" s="52"/>
      <c r="M8" s="53">
        <v>2551</v>
      </c>
      <c r="N8" s="52"/>
      <c r="O8" s="53">
        <v>2550</v>
      </c>
    </row>
    <row r="9" spans="1:15" ht="23.25">
      <c r="A9" s="3"/>
      <c r="B9" s="3"/>
      <c r="C9" s="3"/>
      <c r="D9" s="3"/>
      <c r="E9" s="3"/>
      <c r="F9" s="3"/>
      <c r="G9" s="3"/>
      <c r="H9" s="3"/>
      <c r="I9" s="133" t="s">
        <v>2</v>
      </c>
      <c r="J9" s="4"/>
      <c r="K9" s="4" t="s">
        <v>2</v>
      </c>
      <c r="L9" s="3"/>
      <c r="M9" s="4" t="s">
        <v>2</v>
      </c>
      <c r="N9" s="3"/>
      <c r="O9" s="4" t="s">
        <v>2</v>
      </c>
    </row>
    <row r="10" spans="1:15" ht="25.5" customHeight="1">
      <c r="A10" s="1" t="s">
        <v>64</v>
      </c>
      <c r="C10" s="30"/>
      <c r="D10" s="30"/>
      <c r="E10" s="30"/>
      <c r="F10" s="7"/>
      <c r="G10" s="5"/>
      <c r="H10" s="21"/>
      <c r="I10" s="59">
        <v>382796</v>
      </c>
      <c r="J10" s="10"/>
      <c r="K10" s="10">
        <v>235726</v>
      </c>
      <c r="L10" s="10"/>
      <c r="M10" s="10">
        <v>117965</v>
      </c>
      <c r="N10" s="12"/>
      <c r="O10" s="10">
        <v>84102</v>
      </c>
    </row>
    <row r="11" spans="1:15" ht="25.5" customHeight="1">
      <c r="A11" s="1" t="s">
        <v>65</v>
      </c>
      <c r="C11" s="30"/>
      <c r="D11" s="30"/>
      <c r="E11" s="30"/>
      <c r="F11" s="7"/>
      <c r="G11" s="5"/>
      <c r="H11" s="21"/>
      <c r="I11" s="180">
        <v>-284866</v>
      </c>
      <c r="J11" s="23"/>
      <c r="K11" s="60">
        <v>-173121</v>
      </c>
      <c r="L11" s="10"/>
      <c r="M11" s="60">
        <v>-83895</v>
      </c>
      <c r="N11" s="12"/>
      <c r="O11" s="60">
        <v>-54629</v>
      </c>
    </row>
    <row r="12" spans="1:15" s="63" customFormat="1" ht="25.5" customHeight="1">
      <c r="A12" s="28" t="s">
        <v>83</v>
      </c>
      <c r="C12" s="64"/>
      <c r="D12" s="64"/>
      <c r="E12" s="64"/>
      <c r="F12" s="14"/>
      <c r="G12" s="9"/>
      <c r="H12" s="65"/>
      <c r="I12" s="154">
        <f>SUM(I10:I11)</f>
        <v>97930</v>
      </c>
      <c r="J12" s="45">
        <f>SUM(J10:J11)</f>
        <v>0</v>
      </c>
      <c r="K12" s="45">
        <f>SUM(K10:K11)</f>
        <v>62605</v>
      </c>
      <c r="L12" s="45"/>
      <c r="M12" s="45">
        <f>SUM(M10:M11)</f>
        <v>34070</v>
      </c>
      <c r="N12" s="45"/>
      <c r="O12" s="45">
        <f>SUM(O10:O11)</f>
        <v>29473</v>
      </c>
    </row>
    <row r="13" spans="1:15" s="224" customFormat="1" ht="25.5" customHeight="1">
      <c r="A13" s="94" t="s">
        <v>202</v>
      </c>
      <c r="C13" s="225"/>
      <c r="D13" s="225"/>
      <c r="E13" s="225"/>
      <c r="F13" s="198"/>
      <c r="G13" s="194"/>
      <c r="H13" s="226"/>
      <c r="I13" s="213">
        <v>5639</v>
      </c>
      <c r="J13" s="213"/>
      <c r="K13" s="213">
        <v>5030</v>
      </c>
      <c r="L13" s="213"/>
      <c r="M13" s="213">
        <v>0</v>
      </c>
      <c r="N13" s="213"/>
      <c r="O13" s="213">
        <v>0</v>
      </c>
    </row>
    <row r="14" spans="1:15" s="63" customFormat="1" ht="25.5" customHeight="1">
      <c r="A14" s="1" t="s">
        <v>38</v>
      </c>
      <c r="B14"/>
      <c r="C14" s="30"/>
      <c r="D14" s="30"/>
      <c r="E14" s="30"/>
      <c r="F14" s="7"/>
      <c r="G14" s="29"/>
      <c r="H14" s="21"/>
      <c r="I14" s="59">
        <v>3820</v>
      </c>
      <c r="J14" s="10"/>
      <c r="K14" s="10">
        <v>2123</v>
      </c>
      <c r="L14" s="10"/>
      <c r="M14" s="10">
        <v>2106</v>
      </c>
      <c r="N14" s="12"/>
      <c r="O14" s="10">
        <v>3149</v>
      </c>
    </row>
    <row r="15" spans="1:15" s="63" customFormat="1" ht="25.5" customHeight="1">
      <c r="A15" s="1" t="s">
        <v>39</v>
      </c>
      <c r="C15" s="64"/>
      <c r="D15" s="64"/>
      <c r="E15" s="64"/>
      <c r="F15" s="14"/>
      <c r="G15" s="9"/>
      <c r="H15" s="65"/>
      <c r="I15" s="213">
        <f>-52479-I17</f>
        <v>-51751</v>
      </c>
      <c r="J15" s="66"/>
      <c r="K15" s="66">
        <v>-32774</v>
      </c>
      <c r="L15" s="35"/>
      <c r="M15" s="66">
        <f>-20455+728</f>
        <v>-19727</v>
      </c>
      <c r="N15" s="19"/>
      <c r="O15" s="66">
        <f>-15582-O17</f>
        <v>-14926</v>
      </c>
    </row>
    <row r="16" spans="1:15" s="63" customFormat="1" ht="25.5" customHeight="1">
      <c r="A16" s="1" t="s">
        <v>91</v>
      </c>
      <c r="C16" s="64"/>
      <c r="D16" s="64"/>
      <c r="E16" s="64"/>
      <c r="F16" s="14"/>
      <c r="G16" s="29"/>
      <c r="H16" s="65"/>
      <c r="I16" s="129">
        <v>-9131</v>
      </c>
      <c r="J16" s="23"/>
      <c r="K16" s="23">
        <v>-923</v>
      </c>
      <c r="L16" s="10"/>
      <c r="M16" s="23">
        <v>-732</v>
      </c>
      <c r="N16" s="12"/>
      <c r="O16" s="129">
        <v>0</v>
      </c>
    </row>
    <row r="17" spans="1:15" s="63" customFormat="1" ht="25.5" customHeight="1">
      <c r="A17" s="1" t="s">
        <v>203</v>
      </c>
      <c r="C17" s="64"/>
      <c r="D17" s="64"/>
      <c r="E17" s="64"/>
      <c r="F17" s="14"/>
      <c r="G17" s="29" t="s">
        <v>198</v>
      </c>
      <c r="H17" s="65"/>
      <c r="I17" s="129">
        <v>-728</v>
      </c>
      <c r="J17" s="23"/>
      <c r="K17" s="23">
        <v>0</v>
      </c>
      <c r="L17" s="23"/>
      <c r="M17" s="129">
        <v>-728</v>
      </c>
      <c r="N17" s="16"/>
      <c r="O17" s="129">
        <v>-656</v>
      </c>
    </row>
    <row r="18" spans="1:15" ht="25.5" customHeight="1">
      <c r="A18" s="1" t="s">
        <v>40</v>
      </c>
      <c r="C18" s="30"/>
      <c r="D18" s="30"/>
      <c r="E18" s="30"/>
      <c r="F18" s="21"/>
      <c r="G18" s="6"/>
      <c r="H18" s="21"/>
      <c r="I18" s="129">
        <v>-12549</v>
      </c>
      <c r="J18" s="23"/>
      <c r="K18" s="23">
        <v>-13787</v>
      </c>
      <c r="L18" s="10"/>
      <c r="M18" s="10">
        <v>-206</v>
      </c>
      <c r="N18" s="12"/>
      <c r="O18" s="10">
        <v>0</v>
      </c>
    </row>
    <row r="19" spans="1:15" ht="25.5" customHeight="1">
      <c r="A19" s="1" t="s">
        <v>217</v>
      </c>
      <c r="C19" s="30"/>
      <c r="D19" s="30"/>
      <c r="E19" s="30"/>
      <c r="F19" s="21"/>
      <c r="G19" s="29" t="s">
        <v>168</v>
      </c>
      <c r="H19" s="21"/>
      <c r="I19" s="59">
        <v>627</v>
      </c>
      <c r="J19" s="23"/>
      <c r="K19" s="23">
        <v>-834</v>
      </c>
      <c r="L19" s="23"/>
      <c r="M19" s="10">
        <v>0</v>
      </c>
      <c r="N19" s="16"/>
      <c r="O19" s="10">
        <v>0</v>
      </c>
    </row>
    <row r="20" spans="1:15" ht="25.5" customHeight="1">
      <c r="A20" s="28" t="s">
        <v>118</v>
      </c>
      <c r="B20" s="1"/>
      <c r="C20" s="32"/>
      <c r="D20" s="30"/>
      <c r="E20" s="30"/>
      <c r="F20" s="1"/>
      <c r="G20" s="33"/>
      <c r="H20" s="21"/>
      <c r="I20" s="220">
        <f>SUM(I12:I19)</f>
        <v>33857</v>
      </c>
      <c r="J20" s="143"/>
      <c r="K20" s="220">
        <f>SUM(K12:K19)</f>
        <v>21440</v>
      </c>
      <c r="L20" s="143"/>
      <c r="M20" s="220">
        <f>SUM(M12:M19)</f>
        <v>14783</v>
      </c>
      <c r="N20" s="143"/>
      <c r="O20" s="220">
        <f>SUM(O12:O19)</f>
        <v>17040</v>
      </c>
    </row>
    <row r="21" spans="1:15" ht="25.5" customHeight="1">
      <c r="A21" s="1" t="s">
        <v>41</v>
      </c>
      <c r="B21" s="1"/>
      <c r="C21" s="1"/>
      <c r="D21" s="1"/>
      <c r="E21" s="1"/>
      <c r="F21" s="1"/>
      <c r="G21" s="29" t="s">
        <v>190</v>
      </c>
      <c r="H21" s="21"/>
      <c r="I21" s="180">
        <v>-9865</v>
      </c>
      <c r="J21" s="23"/>
      <c r="K21" s="60">
        <v>-7620</v>
      </c>
      <c r="L21" s="223"/>
      <c r="M21" s="60">
        <v>-3379</v>
      </c>
      <c r="N21" s="17"/>
      <c r="O21" s="60">
        <v>-4493</v>
      </c>
    </row>
    <row r="22" spans="1:15" ht="25.5" customHeight="1" thickBot="1">
      <c r="A22" s="28" t="s">
        <v>204</v>
      </c>
      <c r="C22" s="1"/>
      <c r="D22" s="1"/>
      <c r="E22" s="1"/>
      <c r="F22" s="21"/>
      <c r="G22" s="29"/>
      <c r="H22" s="21"/>
      <c r="I22" s="216">
        <f>SUM(I20:I21)</f>
        <v>23992</v>
      </c>
      <c r="J22" s="50">
        <f>SUM(J20:J21)</f>
        <v>0</v>
      </c>
      <c r="K22" s="49">
        <f>SUM(K20:K21)</f>
        <v>13820</v>
      </c>
      <c r="L22" s="45"/>
      <c r="M22" s="49">
        <f>SUM(M20:M21)</f>
        <v>11404</v>
      </c>
      <c r="N22" s="67"/>
      <c r="O22" s="49">
        <f>SUM(O20:O21)</f>
        <v>12547</v>
      </c>
    </row>
    <row r="23" spans="1:15" ht="25.5" customHeight="1" thickTop="1">
      <c r="A23" s="28"/>
      <c r="C23" s="1"/>
      <c r="D23" s="1"/>
      <c r="E23" s="1"/>
      <c r="F23" s="21"/>
      <c r="G23" s="29"/>
      <c r="H23" s="21"/>
      <c r="I23" s="210"/>
      <c r="J23" s="50"/>
      <c r="K23" s="50"/>
      <c r="L23" s="45"/>
      <c r="M23" s="50"/>
      <c r="N23" s="67"/>
      <c r="O23" s="50"/>
    </row>
    <row r="24" spans="1:15" s="179" customFormat="1" ht="25.5" customHeight="1">
      <c r="A24" s="97" t="s">
        <v>106</v>
      </c>
      <c r="C24" s="70"/>
      <c r="D24" s="70"/>
      <c r="E24" s="70"/>
      <c r="F24" s="199"/>
      <c r="G24" s="178"/>
      <c r="H24" s="199"/>
      <c r="I24" s="210"/>
      <c r="J24" s="210"/>
      <c r="K24" s="210"/>
      <c r="L24" s="154"/>
      <c r="M24" s="210"/>
      <c r="N24" s="211"/>
      <c r="O24" s="210"/>
    </row>
    <row r="25" spans="1:15" s="179" customFormat="1" ht="25.5" customHeight="1">
      <c r="A25" s="94" t="s">
        <v>176</v>
      </c>
      <c r="C25" s="70"/>
      <c r="D25" s="70"/>
      <c r="E25" s="70"/>
      <c r="F25" s="199"/>
      <c r="G25" s="178"/>
      <c r="H25" s="199"/>
      <c r="I25" s="212">
        <v>20918</v>
      </c>
      <c r="J25" s="212"/>
      <c r="K25" s="212">
        <f>+K22</f>
        <v>13820</v>
      </c>
      <c r="L25" s="213"/>
      <c r="M25" s="212"/>
      <c r="N25" s="214"/>
      <c r="O25" s="212"/>
    </row>
    <row r="26" spans="1:15" s="179" customFormat="1" ht="25.5" customHeight="1">
      <c r="A26" s="94" t="s">
        <v>105</v>
      </c>
      <c r="C26" s="70"/>
      <c r="D26" s="70"/>
      <c r="E26" s="70"/>
      <c r="F26" s="199"/>
      <c r="G26" s="178"/>
      <c r="H26" s="199"/>
      <c r="I26" s="212">
        <v>3074</v>
      </c>
      <c r="J26" s="212"/>
      <c r="K26" s="215">
        <v>0</v>
      </c>
      <c r="L26" s="213"/>
      <c r="M26" s="212"/>
      <c r="N26" s="214"/>
      <c r="O26" s="212"/>
    </row>
    <row r="27" spans="1:15" s="179" customFormat="1" ht="25.5" customHeight="1" thickBot="1">
      <c r="A27" s="94"/>
      <c r="C27" s="70"/>
      <c r="D27" s="70"/>
      <c r="E27" s="70"/>
      <c r="F27" s="199"/>
      <c r="G27" s="178"/>
      <c r="H27" s="199"/>
      <c r="I27" s="216">
        <f>SUM(I25:I26)</f>
        <v>23992</v>
      </c>
      <c r="J27" s="210">
        <f>SUM(J25:J26)</f>
        <v>0</v>
      </c>
      <c r="K27" s="216">
        <f>SUM(K25:K26)</f>
        <v>13820</v>
      </c>
      <c r="L27" s="210"/>
      <c r="M27" s="210"/>
      <c r="N27" s="210"/>
      <c r="O27" s="210"/>
    </row>
    <row r="28" spans="1:15" s="179" customFormat="1" ht="25.5" customHeight="1" thickTop="1">
      <c r="A28" s="94"/>
      <c r="C28" s="70"/>
      <c r="D28" s="70"/>
      <c r="E28" s="70"/>
      <c r="F28" s="199"/>
      <c r="H28" s="199"/>
      <c r="I28" s="59"/>
      <c r="J28" s="59"/>
      <c r="K28" s="59"/>
      <c r="L28" s="59"/>
      <c r="M28" s="59"/>
      <c r="N28" s="74"/>
      <c r="O28" s="59"/>
    </row>
    <row r="29" spans="1:15" s="179" customFormat="1" ht="25.5" customHeight="1">
      <c r="A29" s="217"/>
      <c r="B29" s="70"/>
      <c r="C29" s="70"/>
      <c r="D29" s="70"/>
      <c r="E29" s="70"/>
      <c r="F29" s="178"/>
      <c r="G29" s="181"/>
      <c r="H29" s="199"/>
      <c r="I29" s="143"/>
      <c r="J29" s="143"/>
      <c r="K29" s="143"/>
      <c r="L29" s="59"/>
      <c r="M29" s="143"/>
      <c r="N29" s="74"/>
      <c r="O29" s="143"/>
    </row>
    <row r="30" spans="1:16" s="179" customFormat="1" ht="25.5" customHeight="1">
      <c r="A30" s="70" t="s">
        <v>205</v>
      </c>
      <c r="B30" s="70"/>
      <c r="C30" s="70"/>
      <c r="D30" s="70"/>
      <c r="E30" s="70"/>
      <c r="F30" s="70"/>
      <c r="G30" s="178"/>
      <c r="H30" s="199"/>
      <c r="L30" s="218"/>
      <c r="P30" s="218"/>
    </row>
    <row r="31" spans="1:16" s="179" customFormat="1" ht="25.5" customHeight="1">
      <c r="A31" s="70"/>
      <c r="B31" s="70" t="s">
        <v>206</v>
      </c>
      <c r="C31" s="70"/>
      <c r="D31" s="70"/>
      <c r="E31" s="70"/>
      <c r="F31" s="70"/>
      <c r="G31" s="178"/>
      <c r="H31" s="199"/>
      <c r="I31" s="218">
        <f>+I25/I33</f>
        <v>0.5199473043175661</v>
      </c>
      <c r="J31" s="218"/>
      <c r="K31" s="218">
        <f>+K25/K33</f>
        <v>0.621654446493635</v>
      </c>
      <c r="L31" s="218"/>
      <c r="P31" s="218"/>
    </row>
    <row r="32" spans="1:16" s="179" customFormat="1" ht="25.5" customHeight="1">
      <c r="A32" s="70"/>
      <c r="B32" s="70" t="s">
        <v>207</v>
      </c>
      <c r="C32" s="70"/>
      <c r="D32" s="70"/>
      <c r="E32" s="70"/>
      <c r="F32" s="70"/>
      <c r="G32" s="178"/>
      <c r="H32" s="199"/>
      <c r="I32" s="218"/>
      <c r="J32" s="218"/>
      <c r="K32" s="218"/>
      <c r="L32" s="218"/>
      <c r="M32" s="218">
        <f>+M22/M33</f>
        <v>0.28346300116825335</v>
      </c>
      <c r="N32" s="218"/>
      <c r="O32" s="218">
        <f>+O22/O33</f>
        <v>0.8063624678663239</v>
      </c>
      <c r="P32" s="218"/>
    </row>
    <row r="33" spans="1:15" s="179" customFormat="1" ht="25.5" customHeight="1">
      <c r="A33" s="70" t="s">
        <v>174</v>
      </c>
      <c r="B33" s="70"/>
      <c r="C33" s="70"/>
      <c r="D33" s="70"/>
      <c r="E33" s="70"/>
      <c r="F33" s="70"/>
      <c r="G33" s="178" t="s">
        <v>199</v>
      </c>
      <c r="H33" s="199"/>
      <c r="I33" s="174">
        <v>40231</v>
      </c>
      <c r="J33" s="174"/>
      <c r="K33" s="174">
        <v>22231</v>
      </c>
      <c r="L33" s="59"/>
      <c r="M33" s="174">
        <v>40231</v>
      </c>
      <c r="N33" s="174"/>
      <c r="O33" s="174">
        <v>15560</v>
      </c>
    </row>
    <row r="34" spans="1:15" ht="25.5" customHeight="1">
      <c r="A34" s="1"/>
      <c r="B34" s="1"/>
      <c r="C34" s="1"/>
      <c r="D34" s="1"/>
      <c r="E34" s="1"/>
      <c r="F34" s="1"/>
      <c r="G34" s="29"/>
      <c r="H34" s="21"/>
      <c r="I34" s="174"/>
      <c r="J34" s="174"/>
      <c r="K34" s="174"/>
      <c r="L34" s="59"/>
      <c r="M34" s="174"/>
      <c r="N34" s="174"/>
      <c r="O34" s="174"/>
    </row>
    <row r="35" spans="1:15" ht="25.5" customHeight="1">
      <c r="A35" s="1"/>
      <c r="B35" s="1"/>
      <c r="C35" s="1"/>
      <c r="D35" s="1"/>
      <c r="E35" s="1"/>
      <c r="F35" s="1"/>
      <c r="G35" s="29"/>
      <c r="H35" s="21"/>
      <c r="I35" s="174"/>
      <c r="J35" s="174"/>
      <c r="K35" s="174"/>
      <c r="L35" s="59"/>
      <c r="M35" s="174"/>
      <c r="N35" s="174"/>
      <c r="O35" s="174"/>
    </row>
    <row r="36" spans="1:15" ht="25.5" customHeight="1">
      <c r="A36" s="1"/>
      <c r="B36" s="1"/>
      <c r="C36" s="1"/>
      <c r="D36" s="1"/>
      <c r="E36" s="1"/>
      <c r="F36" s="1"/>
      <c r="G36" s="29"/>
      <c r="H36" s="21"/>
      <c r="I36" s="174"/>
      <c r="J36" s="174"/>
      <c r="K36" s="174"/>
      <c r="L36" s="59"/>
      <c r="M36" s="174"/>
      <c r="N36" s="174"/>
      <c r="O36" s="174"/>
    </row>
    <row r="37" spans="1:15" ht="25.5" customHeight="1">
      <c r="A37" s="1"/>
      <c r="B37" s="1"/>
      <c r="C37" s="1"/>
      <c r="D37" s="1"/>
      <c r="E37" s="1"/>
      <c r="F37" s="1"/>
      <c r="G37" s="29"/>
      <c r="H37" s="21"/>
      <c r="I37" s="174"/>
      <c r="J37" s="174"/>
      <c r="K37" s="174"/>
      <c r="L37" s="59"/>
      <c r="M37" s="174"/>
      <c r="N37" s="174"/>
      <c r="O37" s="174"/>
    </row>
    <row r="38" spans="1:15" ht="25.5" customHeight="1">
      <c r="A38" s="1"/>
      <c r="B38" s="1"/>
      <c r="C38" s="1"/>
      <c r="D38" s="1"/>
      <c r="E38" s="1"/>
      <c r="F38" s="1"/>
      <c r="G38" s="29"/>
      <c r="H38" s="21"/>
      <c r="I38" s="174"/>
      <c r="J38" s="174"/>
      <c r="K38" s="174"/>
      <c r="L38" s="59"/>
      <c r="M38" s="174"/>
      <c r="N38" s="174"/>
      <c r="O38" s="174"/>
    </row>
    <row r="39" spans="1:15" ht="25.5" customHeight="1">
      <c r="A39" s="1"/>
      <c r="B39" s="1"/>
      <c r="C39" s="1"/>
      <c r="D39" s="1"/>
      <c r="E39" s="1"/>
      <c r="F39" s="1"/>
      <c r="G39" s="29"/>
      <c r="H39" s="21"/>
      <c r="I39" s="174"/>
      <c r="J39" s="174"/>
      <c r="K39" s="174"/>
      <c r="L39" s="59"/>
      <c r="M39" s="174"/>
      <c r="N39" s="174"/>
      <c r="O39" s="174"/>
    </row>
    <row r="40" spans="1:15" ht="25.5" customHeight="1">
      <c r="A40" s="1"/>
      <c r="B40" s="1"/>
      <c r="C40" s="1"/>
      <c r="D40" s="1"/>
      <c r="E40" s="1"/>
      <c r="F40" s="1"/>
      <c r="G40" s="29"/>
      <c r="H40" s="21"/>
      <c r="I40" s="174"/>
      <c r="J40" s="174"/>
      <c r="K40" s="174"/>
      <c r="L40" s="59"/>
      <c r="M40" s="174"/>
      <c r="N40" s="174"/>
      <c r="O40" s="174"/>
    </row>
    <row r="41" spans="1:15" ht="25.5" customHeight="1">
      <c r="A41" s="1"/>
      <c r="B41" s="1"/>
      <c r="C41" s="1"/>
      <c r="D41" s="1"/>
      <c r="E41" s="1"/>
      <c r="F41" s="1"/>
      <c r="G41" s="29"/>
      <c r="H41" s="21"/>
      <c r="I41" s="174"/>
      <c r="J41" s="174"/>
      <c r="K41" s="174"/>
      <c r="L41" s="59"/>
      <c r="M41" s="174"/>
      <c r="N41" s="174"/>
      <c r="O41" s="174"/>
    </row>
    <row r="42" spans="1:16" ht="26.25">
      <c r="A42" s="231" t="s">
        <v>189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61"/>
    </row>
    <row r="43" spans="1:15" ht="26.25">
      <c r="A43" s="231" t="s">
        <v>37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</row>
    <row r="44" spans="1:15" ht="26.25">
      <c r="A44" s="232" t="s">
        <v>178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</row>
    <row r="45" spans="1:15" ht="16.5" customHeight="1">
      <c r="A45" s="26"/>
      <c r="B45" s="26"/>
      <c r="C45" s="26"/>
      <c r="D45" s="26"/>
      <c r="E45" s="26"/>
      <c r="F45" s="26"/>
      <c r="G45" s="26"/>
      <c r="H45" s="26"/>
      <c r="I45" s="145"/>
      <c r="J45" s="26"/>
      <c r="K45" s="26"/>
      <c r="L45" s="26"/>
      <c r="M45" s="26"/>
      <c r="N45" s="26"/>
      <c r="O45" s="26"/>
    </row>
    <row r="46" spans="1:15" ht="26.25">
      <c r="A46" s="26"/>
      <c r="B46" s="26"/>
      <c r="C46" s="26"/>
      <c r="D46" s="26"/>
      <c r="E46" s="26"/>
      <c r="F46" s="26"/>
      <c r="G46" s="26"/>
      <c r="H46" s="26"/>
      <c r="I46" s="145"/>
      <c r="J46" s="26"/>
      <c r="K46" s="26"/>
      <c r="L46" s="26"/>
      <c r="M46" s="26"/>
      <c r="N46" s="26"/>
      <c r="O46" s="27" t="s">
        <v>3</v>
      </c>
    </row>
    <row r="47" spans="1:15" ht="26.25">
      <c r="A47" s="8"/>
      <c r="B47" s="8"/>
      <c r="C47" s="8"/>
      <c r="D47" s="8"/>
      <c r="E47" s="8"/>
      <c r="F47" s="8"/>
      <c r="G47" s="8"/>
      <c r="H47" s="8"/>
      <c r="I47" s="205"/>
      <c r="J47" s="8"/>
      <c r="K47" s="8"/>
      <c r="L47" s="8"/>
      <c r="M47" s="8"/>
      <c r="N47" s="8"/>
      <c r="O47" s="27" t="s">
        <v>5</v>
      </c>
    </row>
    <row r="48" spans="1:15" ht="23.25">
      <c r="A48" s="54"/>
      <c r="B48" s="54"/>
      <c r="C48" s="54"/>
      <c r="D48" s="54"/>
      <c r="E48" s="54"/>
      <c r="F48" s="54"/>
      <c r="G48" s="54"/>
      <c r="H48" s="54"/>
      <c r="I48" s="233" t="s">
        <v>1</v>
      </c>
      <c r="J48" s="233"/>
      <c r="K48" s="233"/>
      <c r="L48" s="62"/>
      <c r="M48" s="233" t="s">
        <v>102</v>
      </c>
      <c r="N48" s="233"/>
      <c r="O48" s="233"/>
    </row>
    <row r="49" spans="1:15" ht="23.25">
      <c r="A49" s="55"/>
      <c r="B49" s="55"/>
      <c r="C49" s="55"/>
      <c r="D49" s="55"/>
      <c r="E49" s="55"/>
      <c r="F49" s="55"/>
      <c r="G49" s="55"/>
      <c r="H49" s="55"/>
      <c r="I49" s="132">
        <v>2551</v>
      </c>
      <c r="J49" s="53"/>
      <c r="K49" s="53">
        <v>2550</v>
      </c>
      <c r="L49" s="52"/>
      <c r="M49" s="53">
        <v>2551</v>
      </c>
      <c r="N49" s="52"/>
      <c r="O49" s="53">
        <v>2550</v>
      </c>
    </row>
    <row r="50" spans="1:15" ht="23.25">
      <c r="A50" s="3"/>
      <c r="B50" s="3"/>
      <c r="C50" s="3"/>
      <c r="D50" s="3"/>
      <c r="E50" s="3"/>
      <c r="F50" s="3"/>
      <c r="G50" s="3"/>
      <c r="H50" s="3"/>
      <c r="I50" s="133" t="s">
        <v>2</v>
      </c>
      <c r="J50" s="4"/>
      <c r="K50" s="4" t="s">
        <v>2</v>
      </c>
      <c r="L50" s="3"/>
      <c r="M50" s="4" t="s">
        <v>2</v>
      </c>
      <c r="N50" s="3"/>
      <c r="O50" s="4" t="s">
        <v>2</v>
      </c>
    </row>
    <row r="51" spans="1:15" ht="25.5" customHeight="1">
      <c r="A51" s="1" t="s">
        <v>64</v>
      </c>
      <c r="C51" s="30"/>
      <c r="D51" s="30"/>
      <c r="E51" s="30"/>
      <c r="F51" s="7"/>
      <c r="G51" s="5"/>
      <c r="H51" s="21"/>
      <c r="I51" s="59">
        <v>696453</v>
      </c>
      <c r="J51" s="10"/>
      <c r="K51" s="10">
        <v>503861</v>
      </c>
      <c r="L51" s="10"/>
      <c r="M51" s="10">
        <v>219417</v>
      </c>
      <c r="N51" s="12"/>
      <c r="O51" s="10">
        <v>156774</v>
      </c>
    </row>
    <row r="52" spans="1:15" ht="25.5" customHeight="1">
      <c r="A52" s="1" t="s">
        <v>65</v>
      </c>
      <c r="C52" s="30"/>
      <c r="D52" s="30"/>
      <c r="E52" s="30"/>
      <c r="F52" s="7"/>
      <c r="G52" s="5"/>
      <c r="H52" s="21"/>
      <c r="I52" s="180">
        <v>-490615</v>
      </c>
      <c r="J52" s="23"/>
      <c r="K52" s="60">
        <v>-351731</v>
      </c>
      <c r="L52" s="10"/>
      <c r="M52" s="60">
        <v>-157573</v>
      </c>
      <c r="N52" s="12"/>
      <c r="O52" s="60">
        <v>-105706</v>
      </c>
    </row>
    <row r="53" spans="1:15" s="63" customFormat="1" ht="25.5" customHeight="1">
      <c r="A53" s="28" t="s">
        <v>83</v>
      </c>
      <c r="C53" s="64"/>
      <c r="D53" s="64"/>
      <c r="E53" s="64"/>
      <c r="F53" s="14"/>
      <c r="G53" s="9"/>
      <c r="H53" s="65"/>
      <c r="I53" s="154">
        <f>SUM(I51:I52)</f>
        <v>205838</v>
      </c>
      <c r="J53" s="45">
        <f>SUM(J51:J52)</f>
        <v>0</v>
      </c>
      <c r="K53" s="45">
        <f>SUM(K51:K52)</f>
        <v>152130</v>
      </c>
      <c r="L53" s="45"/>
      <c r="M53" s="45">
        <f>SUM(M51:M52)</f>
        <v>61844</v>
      </c>
      <c r="N53" s="45"/>
      <c r="O53" s="45">
        <f>SUM(O51:O52)</f>
        <v>51068</v>
      </c>
    </row>
    <row r="54" spans="1:15" s="63" customFormat="1" ht="25.5" customHeight="1">
      <c r="A54" s="94" t="s">
        <v>202</v>
      </c>
      <c r="C54" s="64"/>
      <c r="D54" s="64"/>
      <c r="E54" s="64"/>
      <c r="F54" s="14"/>
      <c r="G54" s="9"/>
      <c r="H54" s="65"/>
      <c r="I54" s="213">
        <v>6639</v>
      </c>
      <c r="J54" s="66"/>
      <c r="K54" s="66">
        <v>6620</v>
      </c>
      <c r="L54" s="66"/>
      <c r="M54" s="66">
        <v>0</v>
      </c>
      <c r="N54" s="66"/>
      <c r="O54" s="66">
        <v>0</v>
      </c>
    </row>
    <row r="55" spans="1:15" s="63" customFormat="1" ht="25.5" customHeight="1">
      <c r="A55" s="1" t="s">
        <v>38</v>
      </c>
      <c r="B55"/>
      <c r="C55" s="30"/>
      <c r="D55" s="30"/>
      <c r="E55" s="30"/>
      <c r="F55" s="7"/>
      <c r="G55" s="29"/>
      <c r="H55" s="21"/>
      <c r="I55" s="59">
        <v>6434</v>
      </c>
      <c r="J55" s="10"/>
      <c r="K55" s="10">
        <f>9520-K54</f>
        <v>2900</v>
      </c>
      <c r="L55" s="59"/>
      <c r="M55" s="10">
        <v>3461</v>
      </c>
      <c r="N55" s="12"/>
      <c r="O55" s="10">
        <v>4450</v>
      </c>
    </row>
    <row r="56" spans="1:15" s="224" customFormat="1" ht="25.5" customHeight="1">
      <c r="A56" s="70" t="s">
        <v>39</v>
      </c>
      <c r="C56" s="225"/>
      <c r="D56" s="225"/>
      <c r="E56" s="225"/>
      <c r="F56" s="198"/>
      <c r="G56" s="194"/>
      <c r="H56" s="226"/>
      <c r="I56" s="213">
        <f>-95947-I58</f>
        <v>-95219</v>
      </c>
      <c r="J56" s="213"/>
      <c r="K56" s="213">
        <v>-64505</v>
      </c>
      <c r="L56" s="219"/>
      <c r="M56" s="213">
        <v>-41004</v>
      </c>
      <c r="N56" s="153"/>
      <c r="O56" s="213">
        <f>-30067-O58</f>
        <v>-29293</v>
      </c>
    </row>
    <row r="57" spans="1:15" s="63" customFormat="1" ht="25.5" customHeight="1">
      <c r="A57" s="1" t="s">
        <v>91</v>
      </c>
      <c r="C57" s="64"/>
      <c r="D57" s="64"/>
      <c r="E57" s="64"/>
      <c r="F57" s="14"/>
      <c r="G57" s="9"/>
      <c r="H57" s="65"/>
      <c r="I57" s="129">
        <v>-20239</v>
      </c>
      <c r="J57" s="129"/>
      <c r="K57" s="129">
        <v>-3467</v>
      </c>
      <c r="L57" s="59"/>
      <c r="M57" s="23">
        <v>-1680</v>
      </c>
      <c r="N57" s="12"/>
      <c r="O57" s="129">
        <v>0</v>
      </c>
    </row>
    <row r="58" spans="1:15" s="224" customFormat="1" ht="25.5" customHeight="1">
      <c r="A58" s="70" t="s">
        <v>203</v>
      </c>
      <c r="C58" s="225"/>
      <c r="D58" s="225"/>
      <c r="E58" s="225"/>
      <c r="F58" s="198"/>
      <c r="G58" s="29" t="s">
        <v>198</v>
      </c>
      <c r="H58" s="226"/>
      <c r="I58" s="129">
        <v>-728</v>
      </c>
      <c r="J58" s="129"/>
      <c r="K58" s="129">
        <v>0</v>
      </c>
      <c r="L58" s="129"/>
      <c r="M58" s="129">
        <v>-728</v>
      </c>
      <c r="N58" s="73"/>
      <c r="O58" s="129">
        <v>-774</v>
      </c>
    </row>
    <row r="59" spans="1:15" ht="25.5" customHeight="1">
      <c r="A59" s="1" t="s">
        <v>40</v>
      </c>
      <c r="C59" s="30"/>
      <c r="D59" s="30"/>
      <c r="E59" s="30"/>
      <c r="F59" s="21"/>
      <c r="G59" s="6"/>
      <c r="H59" s="21"/>
      <c r="I59" s="129">
        <v>-25741</v>
      </c>
      <c r="J59" s="10"/>
      <c r="K59" s="23">
        <v>-27515</v>
      </c>
      <c r="L59" s="10"/>
      <c r="M59" s="10">
        <v>-207</v>
      </c>
      <c r="N59" s="12"/>
      <c r="O59" s="10">
        <v>0</v>
      </c>
    </row>
    <row r="60" spans="1:15" ht="25.5" customHeight="1">
      <c r="A60" s="1" t="s">
        <v>121</v>
      </c>
      <c r="C60" s="30"/>
      <c r="D60" s="30"/>
      <c r="E60" s="30"/>
      <c r="F60" s="21"/>
      <c r="G60" s="29" t="s">
        <v>168</v>
      </c>
      <c r="H60" s="21"/>
      <c r="I60" s="59">
        <v>2652</v>
      </c>
      <c r="J60" s="10"/>
      <c r="K60" s="23">
        <v>275</v>
      </c>
      <c r="L60" s="10"/>
      <c r="M60" s="10">
        <v>0</v>
      </c>
      <c r="N60" s="12"/>
      <c r="O60" s="10">
        <v>0</v>
      </c>
    </row>
    <row r="61" spans="1:15" ht="25.5" customHeight="1">
      <c r="A61" s="28" t="s">
        <v>118</v>
      </c>
      <c r="B61" s="1"/>
      <c r="C61" s="32"/>
      <c r="D61" s="30"/>
      <c r="E61" s="30"/>
      <c r="F61" s="1"/>
      <c r="G61" s="33"/>
      <c r="H61" s="21"/>
      <c r="I61" s="220">
        <f>SUM(I53:I60)</f>
        <v>79636</v>
      </c>
      <c r="J61" s="220">
        <f aca="true" t="shared" si="0" ref="J61:O61">SUM(J53:J60)</f>
        <v>0</v>
      </c>
      <c r="K61" s="220">
        <f t="shared" si="0"/>
        <v>66438</v>
      </c>
      <c r="L61" s="220">
        <f t="shared" si="0"/>
        <v>0</v>
      </c>
      <c r="M61" s="220">
        <f t="shared" si="0"/>
        <v>21686</v>
      </c>
      <c r="N61" s="220">
        <f t="shared" si="0"/>
        <v>0</v>
      </c>
      <c r="O61" s="220">
        <f t="shared" si="0"/>
        <v>25451</v>
      </c>
    </row>
    <row r="62" spans="1:15" ht="25.5" customHeight="1">
      <c r="A62" s="1" t="s">
        <v>41</v>
      </c>
      <c r="B62" s="1"/>
      <c r="C62" s="1"/>
      <c r="D62" s="1"/>
      <c r="E62" s="1"/>
      <c r="F62" s="1"/>
      <c r="G62" s="29" t="s">
        <v>190</v>
      </c>
      <c r="H62" s="21"/>
      <c r="I62" s="180">
        <v>-27122</v>
      </c>
      <c r="J62" s="23"/>
      <c r="K62" s="60">
        <v>-21253</v>
      </c>
      <c r="L62" s="21"/>
      <c r="M62" s="60">
        <v>-5736</v>
      </c>
      <c r="N62" s="11"/>
      <c r="O62" s="60">
        <v>-7499</v>
      </c>
    </row>
    <row r="63" spans="1:15" ht="25.5" customHeight="1" thickBot="1">
      <c r="A63" s="28" t="s">
        <v>204</v>
      </c>
      <c r="C63" s="1"/>
      <c r="D63" s="1"/>
      <c r="E63" s="1"/>
      <c r="F63" s="21"/>
      <c r="G63" s="29"/>
      <c r="H63" s="21"/>
      <c r="I63" s="216">
        <f>SUM(I61:I62)</f>
        <v>52514</v>
      </c>
      <c r="J63" s="50">
        <f>SUM(J61:J62)</f>
        <v>0</v>
      </c>
      <c r="K63" s="49">
        <f>SUM(K61:K62)</f>
        <v>45185</v>
      </c>
      <c r="L63" s="45"/>
      <c r="M63" s="49">
        <f>SUM(M61:M62)</f>
        <v>15950</v>
      </c>
      <c r="N63" s="67"/>
      <c r="O63" s="49">
        <f>SUM(O61:O62)</f>
        <v>17952</v>
      </c>
    </row>
    <row r="64" spans="1:15" ht="25.5" customHeight="1" thickTop="1">
      <c r="A64" s="28"/>
      <c r="C64" s="1"/>
      <c r="D64" s="1"/>
      <c r="E64" s="1"/>
      <c r="F64" s="21"/>
      <c r="G64" s="29"/>
      <c r="H64" s="21"/>
      <c r="I64" s="210"/>
      <c r="J64" s="50"/>
      <c r="K64" s="50"/>
      <c r="L64" s="45"/>
      <c r="M64" s="50"/>
      <c r="N64" s="67"/>
      <c r="O64" s="50"/>
    </row>
    <row r="65" spans="1:15" ht="25.5" customHeight="1">
      <c r="A65" s="48" t="s">
        <v>106</v>
      </c>
      <c r="C65" s="1"/>
      <c r="D65" s="1"/>
      <c r="E65" s="1"/>
      <c r="F65" s="21"/>
      <c r="G65" s="29"/>
      <c r="H65" s="21"/>
      <c r="I65" s="210"/>
      <c r="J65" s="50"/>
      <c r="K65" s="50"/>
      <c r="L65" s="50">
        <f>+L63-L64</f>
        <v>0</v>
      </c>
      <c r="M65" s="50"/>
      <c r="N65" s="67"/>
      <c r="O65" s="50"/>
    </row>
    <row r="66" spans="1:15" s="179" customFormat="1" ht="25.5" customHeight="1">
      <c r="A66" s="94" t="s">
        <v>176</v>
      </c>
      <c r="C66" s="70"/>
      <c r="D66" s="70"/>
      <c r="E66" s="70"/>
      <c r="F66" s="199"/>
      <c r="G66" s="178"/>
      <c r="H66" s="199"/>
      <c r="I66" s="212">
        <v>51160</v>
      </c>
      <c r="J66" s="212"/>
      <c r="K66" s="212">
        <f>+K63</f>
        <v>45185</v>
      </c>
      <c r="L66" s="213"/>
      <c r="M66" s="212"/>
      <c r="N66" s="214"/>
      <c r="O66" s="212"/>
    </row>
    <row r="67" spans="1:15" s="179" customFormat="1" ht="25.5" customHeight="1">
      <c r="A67" s="94" t="s">
        <v>105</v>
      </c>
      <c r="C67" s="70"/>
      <c r="D67" s="70"/>
      <c r="E67" s="70"/>
      <c r="F67" s="199"/>
      <c r="G67" s="178"/>
      <c r="H67" s="199"/>
      <c r="I67" s="212">
        <v>1354</v>
      </c>
      <c r="J67" s="212"/>
      <c r="K67" s="215">
        <v>0</v>
      </c>
      <c r="L67" s="213"/>
      <c r="M67" s="212"/>
      <c r="N67" s="214"/>
      <c r="O67" s="212"/>
    </row>
    <row r="68" spans="1:15" s="179" customFormat="1" ht="25.5" customHeight="1" thickBot="1">
      <c r="A68" s="94"/>
      <c r="C68" s="70"/>
      <c r="D68" s="70"/>
      <c r="E68" s="70"/>
      <c r="F68" s="199"/>
      <c r="G68" s="178"/>
      <c r="H68" s="199"/>
      <c r="I68" s="216">
        <f>SUM(I66:I67)</f>
        <v>52514</v>
      </c>
      <c r="J68" s="210">
        <f>SUM(J66:J67)</f>
        <v>0</v>
      </c>
      <c r="K68" s="216">
        <f>SUM(K66:K67)</f>
        <v>45185</v>
      </c>
      <c r="L68" s="210"/>
      <c r="M68" s="210"/>
      <c r="N68" s="210"/>
      <c r="O68" s="210"/>
    </row>
    <row r="69" spans="1:15" s="179" customFormat="1" ht="25.5" customHeight="1" thickTop="1">
      <c r="A69" s="94"/>
      <c r="C69" s="70"/>
      <c r="D69" s="70"/>
      <c r="E69" s="70"/>
      <c r="F69" s="199"/>
      <c r="H69" s="199"/>
      <c r="I69" s="59"/>
      <c r="J69" s="59"/>
      <c r="K69" s="59"/>
      <c r="L69" s="59"/>
      <c r="M69" s="59"/>
      <c r="N69" s="74"/>
      <c r="O69" s="59"/>
    </row>
    <row r="70" spans="1:15" s="179" customFormat="1" ht="25.5" customHeight="1">
      <c r="A70" s="217"/>
      <c r="B70" s="70"/>
      <c r="C70" s="70"/>
      <c r="D70" s="70"/>
      <c r="E70" s="70"/>
      <c r="F70" s="178"/>
      <c r="G70" s="181"/>
      <c r="H70" s="199"/>
      <c r="I70" s="143"/>
      <c r="J70" s="143"/>
      <c r="K70" s="143"/>
      <c r="L70" s="59"/>
      <c r="M70" s="143"/>
      <c r="N70" s="74"/>
      <c r="O70" s="143"/>
    </row>
    <row r="71" spans="1:16" s="179" customFormat="1" ht="25.5" customHeight="1">
      <c r="A71" s="70" t="s">
        <v>205</v>
      </c>
      <c r="B71" s="70"/>
      <c r="C71" s="70"/>
      <c r="D71" s="70"/>
      <c r="E71" s="70"/>
      <c r="F71" s="70"/>
      <c r="G71" s="178"/>
      <c r="H71" s="199"/>
      <c r="L71" s="218"/>
      <c r="P71" s="218"/>
    </row>
    <row r="72" spans="1:16" s="179" customFormat="1" ht="25.5" customHeight="1">
      <c r="A72" s="70"/>
      <c r="B72" s="70" t="s">
        <v>206</v>
      </c>
      <c r="C72" s="70"/>
      <c r="D72" s="70"/>
      <c r="E72" s="70"/>
      <c r="F72" s="70"/>
      <c r="G72" s="178"/>
      <c r="H72" s="199"/>
      <c r="I72" s="218">
        <f>+I66/I74</f>
        <v>1.4746490646528119</v>
      </c>
      <c r="J72" s="218"/>
      <c r="K72" s="218">
        <f>+K66/K74</f>
        <v>2.032522153749269</v>
      </c>
      <c r="L72" s="218"/>
      <c r="P72" s="218"/>
    </row>
    <row r="73" spans="1:16" s="179" customFormat="1" ht="25.5" customHeight="1">
      <c r="A73" s="70"/>
      <c r="B73" s="70" t="s">
        <v>207</v>
      </c>
      <c r="C73" s="70"/>
      <c r="D73" s="70"/>
      <c r="E73" s="70"/>
      <c r="F73" s="70"/>
      <c r="G73" s="178"/>
      <c r="H73" s="199"/>
      <c r="I73" s="218"/>
      <c r="J73" s="218"/>
      <c r="K73" s="218"/>
      <c r="L73" s="218"/>
      <c r="M73" s="218">
        <f>+M63/M74</f>
        <v>0.47767362462939117</v>
      </c>
      <c r="N73" s="218"/>
      <c r="O73" s="218">
        <f>+O63/O74</f>
        <v>1.3018129079042784</v>
      </c>
      <c r="P73" s="218"/>
    </row>
    <row r="74" spans="1:15" s="179" customFormat="1" ht="25.5" customHeight="1">
      <c r="A74" s="70" t="s">
        <v>174</v>
      </c>
      <c r="B74" s="70"/>
      <c r="C74" s="70"/>
      <c r="D74" s="70"/>
      <c r="E74" s="70"/>
      <c r="F74" s="70"/>
      <c r="G74" s="178" t="s">
        <v>199</v>
      </c>
      <c r="H74" s="199"/>
      <c r="I74" s="174">
        <v>34693</v>
      </c>
      <c r="J74" s="174"/>
      <c r="K74" s="174">
        <v>22231</v>
      </c>
      <c r="L74" s="59"/>
      <c r="M74" s="174">
        <v>33391</v>
      </c>
      <c r="N74" s="174"/>
      <c r="O74" s="174">
        <v>13790</v>
      </c>
    </row>
    <row r="75" spans="1:15" ht="23.25">
      <c r="A75" s="5"/>
      <c r="B75" s="5"/>
      <c r="C75" s="5"/>
      <c r="D75" s="5"/>
      <c r="E75" s="5"/>
      <c r="F75" s="5"/>
      <c r="G75" s="5"/>
      <c r="H75" s="21"/>
      <c r="I75" s="199"/>
      <c r="J75" s="21"/>
      <c r="K75" s="21"/>
      <c r="L75" s="21"/>
      <c r="M75" s="21"/>
      <c r="N75" s="21"/>
      <c r="O75" s="21"/>
    </row>
    <row r="76" spans="1:15" ht="23.25">
      <c r="A76" s="5"/>
      <c r="B76" s="5"/>
      <c r="C76" s="5"/>
      <c r="D76" s="5"/>
      <c r="E76" s="5"/>
      <c r="F76" s="5"/>
      <c r="G76" s="5"/>
      <c r="H76" s="21"/>
      <c r="I76" s="199"/>
      <c r="J76" s="21"/>
      <c r="K76" s="21"/>
      <c r="L76" s="21"/>
      <c r="M76" s="21"/>
      <c r="N76" s="21"/>
      <c r="O76" s="21"/>
    </row>
    <row r="77" spans="1:15" ht="23.25">
      <c r="A77" s="5"/>
      <c r="B77" s="5"/>
      <c r="C77" s="5"/>
      <c r="D77" s="5"/>
      <c r="E77" s="5"/>
      <c r="F77" s="5"/>
      <c r="G77" s="5"/>
      <c r="H77" s="21"/>
      <c r="I77" s="199"/>
      <c r="J77" s="21"/>
      <c r="K77" s="21"/>
      <c r="L77" s="21"/>
      <c r="M77" s="21"/>
      <c r="N77" s="21"/>
      <c r="O77" s="21"/>
    </row>
    <row r="78" spans="1:15" ht="23.25">
      <c r="A78" s="5"/>
      <c r="B78" s="5"/>
      <c r="C78" s="5"/>
      <c r="D78" s="5"/>
      <c r="E78" s="5"/>
      <c r="F78" s="5"/>
      <c r="G78" s="5"/>
      <c r="H78" s="21"/>
      <c r="I78" s="199"/>
      <c r="J78" s="21"/>
      <c r="K78" s="21"/>
      <c r="L78" s="21"/>
      <c r="M78" s="21"/>
      <c r="N78" s="21"/>
      <c r="O78" s="21"/>
    </row>
    <row r="79" spans="1:15" ht="23.25">
      <c r="A79" s="5"/>
      <c r="B79" s="5"/>
      <c r="C79" s="5"/>
      <c r="D79" s="5"/>
      <c r="E79" s="5"/>
      <c r="F79" s="5"/>
      <c r="G79" s="5"/>
      <c r="H79" s="21"/>
      <c r="I79" s="199"/>
      <c r="J79" s="21"/>
      <c r="K79" s="21"/>
      <c r="L79" s="21"/>
      <c r="M79" s="21"/>
      <c r="N79" s="21"/>
      <c r="O79" s="21"/>
    </row>
    <row r="80" spans="1:15" ht="23.25">
      <c r="A80" s="5"/>
      <c r="B80" s="5"/>
      <c r="C80" s="5"/>
      <c r="D80" s="5"/>
      <c r="E80" s="5"/>
      <c r="F80" s="5"/>
      <c r="G80" s="5"/>
      <c r="H80" s="21"/>
      <c r="I80" s="199"/>
      <c r="J80" s="21"/>
      <c r="K80" s="21"/>
      <c r="L80" s="21"/>
      <c r="M80" s="21"/>
      <c r="N80" s="21"/>
      <c r="O80" s="21"/>
    </row>
    <row r="81" spans="1:15" ht="23.25">
      <c r="A81" s="5"/>
      <c r="B81" s="5"/>
      <c r="C81" s="5"/>
      <c r="D81" s="5"/>
      <c r="E81" s="5"/>
      <c r="F81" s="5"/>
      <c r="G81" s="5"/>
      <c r="H81" s="21"/>
      <c r="I81" s="199"/>
      <c r="J81" s="21"/>
      <c r="K81" s="21"/>
      <c r="L81" s="21"/>
      <c r="M81" s="21"/>
      <c r="N81" s="21"/>
      <c r="O81" s="21"/>
    </row>
    <row r="82" spans="1:15" ht="23.25">
      <c r="A82" s="5"/>
      <c r="B82" s="5"/>
      <c r="C82" s="5"/>
      <c r="D82" s="5"/>
      <c r="E82" s="5"/>
      <c r="F82" s="5"/>
      <c r="G82" s="5"/>
      <c r="H82" s="21"/>
      <c r="I82" s="199"/>
      <c r="J82" s="21"/>
      <c r="K82" s="21"/>
      <c r="L82" s="21"/>
      <c r="M82" s="21"/>
      <c r="N82" s="21"/>
      <c r="O82" s="21"/>
    </row>
    <row r="83" spans="1:15" ht="23.25">
      <c r="A83" s="5"/>
      <c r="B83" s="5"/>
      <c r="C83" s="5"/>
      <c r="D83" s="5"/>
      <c r="E83" s="5"/>
      <c r="F83" s="5"/>
      <c r="G83" s="5"/>
      <c r="H83" s="21"/>
      <c r="I83" s="199"/>
      <c r="J83" s="21"/>
      <c r="K83" s="21"/>
      <c r="L83" s="21"/>
      <c r="M83" s="21"/>
      <c r="N83" s="21"/>
      <c r="O83" s="21"/>
    </row>
  </sheetData>
  <sheetProtection/>
  <mergeCells count="10">
    <mergeCell ref="A42:O42"/>
    <mergeCell ref="A43:O43"/>
    <mergeCell ref="A44:O44"/>
    <mergeCell ref="I48:K48"/>
    <mergeCell ref="M48:O48"/>
    <mergeCell ref="A1:O1"/>
    <mergeCell ref="A2:O2"/>
    <mergeCell ref="A3:O3"/>
    <mergeCell ref="M7:O7"/>
    <mergeCell ref="I7:K7"/>
  </mergeCells>
  <printOptions/>
  <pageMargins left="0.7086614173228347" right="0.2362204724409449" top="0.8661417322834646" bottom="0.5511811023622047" header="0.5118110236220472" footer="0.6692913385826772"/>
  <pageSetup firstPageNumber="6" useFirstPageNumber="1" horizontalDpi="600" verticalDpi="600" orientation="portrait" paperSize="9" scale="75" r:id="rId1"/>
  <headerFooter alignWithMargins="0">
    <oddHeader>&amp;C&amp;"Angsana New,Regular"&amp;P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="85" zoomScaleNormal="85" zoomScaleSheetLayoutView="85" zoomScalePageLayoutView="0" workbookViewId="0" topLeftCell="D14">
      <selection activeCell="Q22" sqref="Q22"/>
    </sheetView>
  </sheetViews>
  <sheetFormatPr defaultColWidth="9.140625" defaultRowHeight="21.75"/>
  <cols>
    <col min="1" max="1" width="50.8515625" style="0" bestFit="1" customWidth="1"/>
    <col min="2" max="2" width="13.28125" style="0" bestFit="1" customWidth="1"/>
    <col min="3" max="3" width="18.8515625" style="0" customWidth="1"/>
    <col min="4" max="4" width="1.28515625" style="0" customWidth="1"/>
    <col min="5" max="5" width="18.8515625" style="0" customWidth="1"/>
    <col min="6" max="6" width="1.28515625" style="0" customWidth="1"/>
    <col min="7" max="7" width="18.8515625" style="0" customWidth="1"/>
    <col min="8" max="8" width="1.28515625" style="0" customWidth="1"/>
    <col min="9" max="9" width="18.8515625" style="0" customWidth="1"/>
    <col min="10" max="10" width="1.28515625" style="0" customWidth="1"/>
    <col min="11" max="11" width="15.140625" style="0" customWidth="1"/>
    <col min="12" max="12" width="1.28515625" style="0" customWidth="1"/>
    <col min="13" max="13" width="18.8515625" style="0" customWidth="1"/>
    <col min="14" max="14" width="1.28515625" style="0" customWidth="1"/>
    <col min="15" max="15" width="18.8515625" style="179" customWidth="1"/>
    <col min="16" max="16" width="1.28515625" style="0" customWidth="1"/>
    <col min="17" max="17" width="18.8515625" style="0" customWidth="1"/>
    <col min="18" max="18" width="10.28125" style="0" bestFit="1" customWidth="1"/>
  </cols>
  <sheetData>
    <row r="1" spans="1:17" s="22" customFormat="1" ht="27" customHeight="1">
      <c r="A1" s="237" t="s">
        <v>189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7" s="22" customFormat="1" ht="27" customHeight="1">
      <c r="A2" s="237" t="s">
        <v>107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3" spans="1:17" s="22" customFormat="1" ht="27" customHeight="1">
      <c r="A3" s="238" t="str">
        <f>งบกำไรขาดทุน!A44</f>
        <v>สำหรับงวด 6 เดือน สิ้นสุดวันที่ 30 มิถุนายน 2551 และ 2550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</row>
    <row r="4" spans="1:17" s="22" customFormat="1" ht="27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7" t="s">
        <v>3</v>
      </c>
    </row>
    <row r="5" spans="1:17" s="22" customFormat="1" ht="27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7" t="s">
        <v>5</v>
      </c>
    </row>
    <row r="6" spans="1:17" s="1" customFormat="1" ht="25.5" customHeight="1">
      <c r="A6" s="236" t="s">
        <v>1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</row>
    <row r="7" spans="1:17" s="46" customFormat="1" ht="25.5" customHeight="1" hidden="1">
      <c r="A7" s="76"/>
      <c r="B7" s="76"/>
      <c r="C7" s="236" t="s">
        <v>108</v>
      </c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9"/>
      <c r="P7" s="239"/>
      <c r="Q7" s="239"/>
    </row>
    <row r="8" spans="1:17" s="46" customFormat="1" ht="25.5" customHeight="1">
      <c r="A8" s="78"/>
      <c r="B8" s="78"/>
      <c r="C8" s="76"/>
      <c r="D8" s="76"/>
      <c r="E8" s="80"/>
      <c r="F8" s="76"/>
      <c r="G8" s="234" t="s">
        <v>56</v>
      </c>
      <c r="H8" s="235"/>
      <c r="I8" s="235"/>
      <c r="J8" s="80"/>
      <c r="K8" s="76"/>
      <c r="L8" s="76"/>
      <c r="M8" s="80"/>
      <c r="N8" s="80"/>
      <c r="O8" s="76"/>
      <c r="P8" s="81"/>
      <c r="Q8" s="82"/>
    </row>
    <row r="9" spans="1:17" s="1" customFormat="1" ht="25.5" customHeight="1">
      <c r="A9" s="78"/>
      <c r="B9" s="78"/>
      <c r="C9" s="76" t="s">
        <v>109</v>
      </c>
      <c r="D9" s="76"/>
      <c r="E9" s="82" t="s">
        <v>123</v>
      </c>
      <c r="F9" s="76"/>
      <c r="G9" s="76" t="s">
        <v>32</v>
      </c>
      <c r="H9" s="83"/>
      <c r="I9" s="82" t="s">
        <v>34</v>
      </c>
      <c r="J9" s="82"/>
      <c r="K9" s="76" t="s">
        <v>194</v>
      </c>
      <c r="L9" s="76"/>
      <c r="M9" s="82" t="s">
        <v>55</v>
      </c>
      <c r="N9" s="82"/>
      <c r="O9" s="82" t="s">
        <v>27</v>
      </c>
      <c r="P9" s="81"/>
      <c r="Q9" s="82" t="s">
        <v>55</v>
      </c>
    </row>
    <row r="10" spans="1:17" s="1" customFormat="1" ht="25.5" customHeight="1">
      <c r="A10" s="84"/>
      <c r="B10" s="84"/>
      <c r="C10" s="75" t="s">
        <v>111</v>
      </c>
      <c r="D10" s="75"/>
      <c r="E10" s="79" t="s">
        <v>124</v>
      </c>
      <c r="F10" s="75"/>
      <c r="G10" s="79" t="s">
        <v>33</v>
      </c>
      <c r="H10" s="79"/>
      <c r="I10" s="79"/>
      <c r="J10" s="79"/>
      <c r="K10" s="75"/>
      <c r="L10" s="75"/>
      <c r="M10" s="79"/>
      <c r="N10" s="79"/>
      <c r="O10" s="79" t="s">
        <v>57</v>
      </c>
      <c r="P10" s="79"/>
      <c r="Q10" s="85"/>
    </row>
    <row r="11" spans="1:17" s="47" customFormat="1" ht="25.5" customHeight="1">
      <c r="A11" s="78"/>
      <c r="B11" s="78"/>
      <c r="C11" s="86" t="s">
        <v>2</v>
      </c>
      <c r="D11" s="86"/>
      <c r="E11" s="86" t="str">
        <f>+C11</f>
        <v>พันบาท</v>
      </c>
      <c r="F11" s="87"/>
      <c r="G11" s="86" t="s">
        <v>2</v>
      </c>
      <c r="H11" s="88"/>
      <c r="I11" s="86" t="s">
        <v>2</v>
      </c>
      <c r="J11" s="86"/>
      <c r="K11" s="86" t="s">
        <v>2</v>
      </c>
      <c r="L11" s="86"/>
      <c r="M11" s="86" t="s">
        <v>2</v>
      </c>
      <c r="N11" s="86"/>
      <c r="O11" s="87" t="str">
        <f>+M11</f>
        <v>พันบาท</v>
      </c>
      <c r="P11" s="82"/>
      <c r="Q11" s="86" t="str">
        <f>G11</f>
        <v>พันบาท</v>
      </c>
    </row>
    <row r="12" spans="1:17" s="1" customFormat="1" ht="25.5" customHeight="1">
      <c r="A12" s="89" t="s">
        <v>62</v>
      </c>
      <c r="B12" s="89"/>
      <c r="C12" s="90">
        <v>400000</v>
      </c>
      <c r="D12" s="90"/>
      <c r="E12" s="92">
        <v>398473</v>
      </c>
      <c r="F12" s="90"/>
      <c r="G12" s="90">
        <v>5693</v>
      </c>
      <c r="H12" s="91"/>
      <c r="I12" s="92">
        <v>-236366</v>
      </c>
      <c r="J12" s="92"/>
      <c r="K12" s="90">
        <v>0</v>
      </c>
      <c r="L12" s="90"/>
      <c r="M12" s="92">
        <f>SUM(C12:K12)</f>
        <v>567800</v>
      </c>
      <c r="N12" s="92"/>
      <c r="O12" s="90">
        <v>0</v>
      </c>
      <c r="P12" s="91"/>
      <c r="Q12" s="90">
        <f>SUM(M12:O12)</f>
        <v>567800</v>
      </c>
    </row>
    <row r="13" spans="1:17" s="1" customFormat="1" ht="25.5" customHeight="1">
      <c r="A13" s="94" t="s">
        <v>122</v>
      </c>
      <c r="B13" s="29" t="s">
        <v>147</v>
      </c>
      <c r="C13" s="156">
        <v>0</v>
      </c>
      <c r="D13" s="156"/>
      <c r="E13" s="95">
        <v>-6707</v>
      </c>
      <c r="F13" s="156"/>
      <c r="G13" s="156">
        <v>0</v>
      </c>
      <c r="H13" s="156"/>
      <c r="I13" s="95">
        <v>0</v>
      </c>
      <c r="J13" s="95"/>
      <c r="K13" s="156">
        <v>0</v>
      </c>
      <c r="L13" s="156"/>
      <c r="M13" s="95">
        <f>SUM(C13:K13)</f>
        <v>-6707</v>
      </c>
      <c r="N13" s="95"/>
      <c r="O13" s="156">
        <v>0</v>
      </c>
      <c r="P13" s="156"/>
      <c r="Q13" s="147">
        <f>SUM(M13:O13)</f>
        <v>-6707</v>
      </c>
    </row>
    <row r="14" spans="1:17" s="70" customFormat="1" ht="25.5" customHeight="1">
      <c r="A14" s="94" t="s">
        <v>154</v>
      </c>
      <c r="B14" s="29" t="s">
        <v>191</v>
      </c>
      <c r="C14" s="156">
        <v>755863</v>
      </c>
      <c r="D14" s="156"/>
      <c r="E14" s="95">
        <v>0</v>
      </c>
      <c r="F14" s="156"/>
      <c r="G14" s="156">
        <v>0</v>
      </c>
      <c r="H14" s="156"/>
      <c r="I14" s="95">
        <v>0</v>
      </c>
      <c r="J14" s="95"/>
      <c r="K14" s="156">
        <v>0</v>
      </c>
      <c r="L14" s="156"/>
      <c r="M14" s="95">
        <f>SUM(C14:K14)</f>
        <v>755863</v>
      </c>
      <c r="N14" s="95"/>
      <c r="O14" s="156">
        <v>0</v>
      </c>
      <c r="P14" s="156"/>
      <c r="Q14" s="147">
        <f>SUM(M14:O14)</f>
        <v>755863</v>
      </c>
    </row>
    <row r="15" spans="1:17" s="47" customFormat="1" ht="25.5" customHeight="1">
      <c r="A15" s="94" t="s">
        <v>153</v>
      </c>
      <c r="B15" s="29" t="s">
        <v>191</v>
      </c>
      <c r="C15" s="156">
        <v>0</v>
      </c>
      <c r="D15" s="156"/>
      <c r="E15" s="95">
        <v>0</v>
      </c>
      <c r="F15" s="156"/>
      <c r="G15" s="156">
        <v>0</v>
      </c>
      <c r="H15" s="156"/>
      <c r="I15" s="95">
        <v>0</v>
      </c>
      <c r="J15" s="95"/>
      <c r="K15" s="156">
        <v>0</v>
      </c>
      <c r="L15" s="156"/>
      <c r="M15" s="95">
        <f>SUM(C15:K15)</f>
        <v>0</v>
      </c>
      <c r="N15" s="95"/>
      <c r="O15" s="156">
        <v>283806</v>
      </c>
      <c r="P15" s="156"/>
      <c r="Q15" s="147">
        <f>SUM(M15:O15)</f>
        <v>283806</v>
      </c>
    </row>
    <row r="16" spans="1:17" s="47" customFormat="1" ht="25.5" customHeight="1">
      <c r="A16" s="94" t="s">
        <v>194</v>
      </c>
      <c r="B16" s="94"/>
      <c r="C16" s="169">
        <v>0</v>
      </c>
      <c r="D16" s="156"/>
      <c r="E16" s="169">
        <v>0</v>
      </c>
      <c r="F16" s="156"/>
      <c r="G16" s="169">
        <v>0</v>
      </c>
      <c r="H16" s="156"/>
      <c r="I16" s="170">
        <v>0</v>
      </c>
      <c r="J16" s="156"/>
      <c r="K16" s="171">
        <f>+งบดุล!K121</f>
        <v>-3658</v>
      </c>
      <c r="L16" s="156"/>
      <c r="M16" s="170">
        <f>SUM(C16:K16)</f>
        <v>-3658</v>
      </c>
      <c r="N16" s="156"/>
      <c r="O16" s="169">
        <v>0</v>
      </c>
      <c r="P16" s="156"/>
      <c r="Q16" s="171">
        <f>SUM(M16:O16)</f>
        <v>-3658</v>
      </c>
    </row>
    <row r="17" spans="1:17" s="1" customFormat="1" ht="25.5" customHeight="1">
      <c r="A17" s="97" t="s">
        <v>132</v>
      </c>
      <c r="B17" s="97"/>
      <c r="C17" s="101">
        <f>SUM(C12:C16)</f>
        <v>1155863</v>
      </c>
      <c r="D17" s="101"/>
      <c r="E17" s="101">
        <f>SUM(E12:E16)</f>
        <v>391766</v>
      </c>
      <c r="F17" s="101">
        <f>SUM(F12:F14)</f>
        <v>0</v>
      </c>
      <c r="G17" s="101">
        <f>SUM(G12:G16)</f>
        <v>5693</v>
      </c>
      <c r="H17" s="101">
        <f>SUM(H12:H14)</f>
        <v>0</v>
      </c>
      <c r="I17" s="92">
        <f>SUM(I12:I16)</f>
        <v>-236366</v>
      </c>
      <c r="J17" s="101">
        <f>SUM(J12:J14)</f>
        <v>0</v>
      </c>
      <c r="K17" s="90">
        <f>SUM(K12:K16)</f>
        <v>-3658</v>
      </c>
      <c r="L17" s="101"/>
      <c r="M17" s="101">
        <f>SUM(M12:M16)</f>
        <v>1313298</v>
      </c>
      <c r="N17" s="101">
        <f>SUM(N12:N14)</f>
        <v>0</v>
      </c>
      <c r="O17" s="101">
        <f>SUM(O12:O16)</f>
        <v>283806</v>
      </c>
      <c r="P17" s="101">
        <f>SUM(P12:P14)</f>
        <v>0</v>
      </c>
      <c r="Q17" s="101">
        <f>SUM(Q12:Q16)</f>
        <v>1597104</v>
      </c>
    </row>
    <row r="18" spans="1:17" s="47" customFormat="1" ht="25.5" customHeight="1">
      <c r="A18" s="93" t="s">
        <v>182</v>
      </c>
      <c r="B18" s="94" t="s">
        <v>211</v>
      </c>
      <c r="C18" s="156">
        <v>0</v>
      </c>
      <c r="D18" s="156"/>
      <c r="E18" s="95">
        <v>0</v>
      </c>
      <c r="F18" s="156"/>
      <c r="G18" s="156">
        <v>0</v>
      </c>
      <c r="H18" s="156"/>
      <c r="I18" s="95">
        <v>0</v>
      </c>
      <c r="J18" s="95"/>
      <c r="K18" s="156">
        <v>0</v>
      </c>
      <c r="L18" s="156"/>
      <c r="M18" s="95">
        <f>SUM(C18:K18)</f>
        <v>0</v>
      </c>
      <c r="N18" s="95"/>
      <c r="O18" s="95">
        <f>+งบแสดง!J13</f>
        <v>-60347</v>
      </c>
      <c r="P18" s="96"/>
      <c r="Q18" s="147">
        <f>SUM(M18:O18)</f>
        <v>-60347</v>
      </c>
    </row>
    <row r="19" spans="1:17" s="47" customFormat="1" ht="25.5" customHeight="1">
      <c r="A19" s="93" t="s">
        <v>133</v>
      </c>
      <c r="B19" s="94"/>
      <c r="C19" s="95">
        <v>0</v>
      </c>
      <c r="D19" s="95"/>
      <c r="E19" s="95">
        <v>0</v>
      </c>
      <c r="F19" s="95"/>
      <c r="G19" s="95">
        <v>0</v>
      </c>
      <c r="H19" s="96"/>
      <c r="I19" s="95">
        <f>+งบกำไรขาดทุน!I66</f>
        <v>51160</v>
      </c>
      <c r="J19" s="95"/>
      <c r="K19" s="90"/>
      <c r="L19" s="95"/>
      <c r="M19" s="95">
        <f>SUM(C19:K19)</f>
        <v>51160</v>
      </c>
      <c r="N19" s="95"/>
      <c r="O19" s="95">
        <f>+งบกำไรขาดทุน!I67</f>
        <v>1354</v>
      </c>
      <c r="P19" s="96"/>
      <c r="Q19" s="147">
        <f>SUM(M19:O19)</f>
        <v>52514</v>
      </c>
    </row>
    <row r="20" spans="1:18" s="1" customFormat="1" ht="25.5" customHeight="1" thickBot="1">
      <c r="A20" s="97" t="s">
        <v>180</v>
      </c>
      <c r="B20" s="94"/>
      <c r="C20" s="98">
        <f aca="true" t="shared" si="0" ref="C20:K20">SUM(C17:C19)</f>
        <v>1155863</v>
      </c>
      <c r="D20" s="90">
        <f t="shared" si="0"/>
        <v>0</v>
      </c>
      <c r="E20" s="98">
        <f t="shared" si="0"/>
        <v>391766</v>
      </c>
      <c r="F20" s="90">
        <f t="shared" si="0"/>
        <v>0</v>
      </c>
      <c r="G20" s="98">
        <f t="shared" si="0"/>
        <v>5693</v>
      </c>
      <c r="H20" s="90">
        <f t="shared" si="0"/>
        <v>0</v>
      </c>
      <c r="I20" s="98">
        <f t="shared" si="0"/>
        <v>-185206</v>
      </c>
      <c r="J20" s="90">
        <f t="shared" si="0"/>
        <v>0</v>
      </c>
      <c r="K20" s="98">
        <f t="shared" si="0"/>
        <v>-3658</v>
      </c>
      <c r="L20" s="90"/>
      <c r="M20" s="98">
        <f>SUM(M17:M19)</f>
        <v>1364458</v>
      </c>
      <c r="N20" s="90">
        <f>SUM(N17:N19)</f>
        <v>0</v>
      </c>
      <c r="O20" s="98">
        <f>SUM(O17:O19)</f>
        <v>224813</v>
      </c>
      <c r="P20" s="90">
        <f>SUM(P17:P19)</f>
        <v>0</v>
      </c>
      <c r="Q20" s="98">
        <f>SUM(Q17:Q19)</f>
        <v>1589271</v>
      </c>
      <c r="R20" s="148"/>
    </row>
    <row r="21" spans="1:17" s="47" customFormat="1" ht="25.5" customHeight="1" thickTop="1">
      <c r="A21" s="78"/>
      <c r="B21" s="78"/>
      <c r="C21" s="172"/>
      <c r="D21" s="172"/>
      <c r="E21" s="172"/>
      <c r="F21" s="173"/>
      <c r="G21" s="172"/>
      <c r="H21" s="172"/>
      <c r="I21" s="172"/>
      <c r="J21" s="172"/>
      <c r="K21" s="172"/>
      <c r="L21" s="172"/>
      <c r="M21" s="172"/>
      <c r="N21" s="172"/>
      <c r="O21" s="173"/>
      <c r="P21" s="157"/>
      <c r="Q21" s="172"/>
    </row>
    <row r="22" spans="1:17" s="47" customFormat="1" ht="25.5" customHeight="1">
      <c r="A22" s="89" t="s">
        <v>61</v>
      </c>
      <c r="B22" s="89"/>
      <c r="C22" s="90">
        <v>400000</v>
      </c>
      <c r="D22" s="90"/>
      <c r="E22" s="92">
        <v>311279</v>
      </c>
      <c r="F22" s="90"/>
      <c r="G22" s="90">
        <v>5693</v>
      </c>
      <c r="H22" s="91"/>
      <c r="I22" s="92">
        <v>-345901</v>
      </c>
      <c r="J22" s="92"/>
      <c r="K22" s="90">
        <v>0</v>
      </c>
      <c r="L22" s="90"/>
      <c r="M22" s="92">
        <f>SUM(C22:J22)</f>
        <v>371071</v>
      </c>
      <c r="N22" s="92"/>
      <c r="O22" s="90">
        <v>0</v>
      </c>
      <c r="P22" s="91"/>
      <c r="Q22" s="90">
        <f>SUM(M22:O22)</f>
        <v>371071</v>
      </c>
    </row>
    <row r="23" spans="1:17" s="47" customFormat="1" ht="25.5" customHeight="1">
      <c r="A23" s="94" t="s">
        <v>122</v>
      </c>
      <c r="B23" s="29" t="s">
        <v>147</v>
      </c>
      <c r="C23" s="95">
        <v>0</v>
      </c>
      <c r="D23" s="95"/>
      <c r="E23" s="95">
        <v>80486</v>
      </c>
      <c r="F23" s="95"/>
      <c r="G23" s="95">
        <v>0</v>
      </c>
      <c r="H23" s="91"/>
      <c r="I23" s="92">
        <v>0</v>
      </c>
      <c r="J23" s="92"/>
      <c r="K23" s="95">
        <v>0</v>
      </c>
      <c r="L23" s="95"/>
      <c r="M23" s="95">
        <f>SUM(C23:K23)</f>
        <v>80486</v>
      </c>
      <c r="N23" s="92"/>
      <c r="O23" s="95">
        <v>0</v>
      </c>
      <c r="P23" s="91"/>
      <c r="Q23" s="147">
        <f>SUM(M23:O23)</f>
        <v>80486</v>
      </c>
    </row>
    <row r="24" spans="1:17" s="47" customFormat="1" ht="25.5" customHeight="1">
      <c r="A24" s="93" t="s">
        <v>133</v>
      </c>
      <c r="B24" s="94"/>
      <c r="C24" s="95">
        <v>0</v>
      </c>
      <c r="D24" s="95"/>
      <c r="E24" s="95">
        <v>0</v>
      </c>
      <c r="F24" s="95"/>
      <c r="G24" s="95">
        <v>0</v>
      </c>
      <c r="H24" s="96"/>
      <c r="I24" s="95">
        <f>+งบกำไรขาดทุน!K63</f>
        <v>45185</v>
      </c>
      <c r="J24" s="95"/>
      <c r="K24" s="95">
        <v>0</v>
      </c>
      <c r="L24" s="95"/>
      <c r="M24" s="95">
        <f>SUM(C24:K24)</f>
        <v>45185</v>
      </c>
      <c r="N24" s="95"/>
      <c r="O24" s="95">
        <v>0</v>
      </c>
      <c r="P24" s="96"/>
      <c r="Q24" s="147">
        <f>SUM(M24:O24)</f>
        <v>45185</v>
      </c>
    </row>
    <row r="25" spans="1:17" s="47" customFormat="1" ht="25.5" customHeight="1" thickBot="1">
      <c r="A25" s="97" t="s">
        <v>181</v>
      </c>
      <c r="B25" s="97"/>
      <c r="C25" s="98">
        <f>SUM(C22:C24)</f>
        <v>400000</v>
      </c>
      <c r="D25" s="90"/>
      <c r="E25" s="98">
        <f>SUM(E22:E24)</f>
        <v>391765</v>
      </c>
      <c r="F25" s="90"/>
      <c r="G25" s="98">
        <f>SUM(G22:G24)</f>
        <v>5693</v>
      </c>
      <c r="H25" s="90"/>
      <c r="I25" s="98">
        <f>SUM(I22:I24)</f>
        <v>-300716</v>
      </c>
      <c r="J25" s="90"/>
      <c r="K25" s="98">
        <f>SUM(K22:K24)</f>
        <v>0</v>
      </c>
      <c r="L25" s="90"/>
      <c r="M25" s="98">
        <f>SUM(M22:M24)</f>
        <v>496742</v>
      </c>
      <c r="N25" s="90"/>
      <c r="O25" s="98">
        <f>SUM(O22:O24)</f>
        <v>0</v>
      </c>
      <c r="P25" s="90"/>
      <c r="Q25" s="98">
        <f>SUM(Q22:Q24)</f>
        <v>496742</v>
      </c>
    </row>
    <row r="26" spans="1:17" s="47" customFormat="1" ht="25.5" customHeight="1" thickTop="1">
      <c r="A26" s="78"/>
      <c r="B26" s="97"/>
      <c r="C26" s="99"/>
      <c r="D26" s="99"/>
      <c r="E26" s="157"/>
      <c r="F26" s="99"/>
      <c r="G26" s="99"/>
      <c r="H26" s="99"/>
      <c r="I26" s="99"/>
      <c r="J26" s="100"/>
      <c r="K26" s="99"/>
      <c r="L26" s="99"/>
      <c r="M26" s="99"/>
      <c r="N26" s="99"/>
      <c r="O26" s="99"/>
      <c r="P26" s="99"/>
      <c r="Q26" s="99"/>
    </row>
    <row r="27" spans="1:17" s="1" customFormat="1" ht="25.5" customHeight="1">
      <c r="A27" s="97"/>
      <c r="B27" s="94"/>
      <c r="C27" s="102"/>
      <c r="D27" s="102"/>
      <c r="E27" s="102"/>
      <c r="F27" s="102"/>
      <c r="G27" s="102"/>
      <c r="H27" s="102"/>
      <c r="I27" s="102"/>
      <c r="J27" s="103"/>
      <c r="K27" s="102"/>
      <c r="L27" s="102"/>
      <c r="M27" s="102"/>
      <c r="N27" s="103"/>
      <c r="O27" s="102"/>
      <c r="P27" s="102"/>
      <c r="Q27" s="102"/>
    </row>
    <row r="28" spans="1:17" s="1" customFormat="1" ht="25.5" customHeight="1">
      <c r="A28" s="78"/>
      <c r="B28" s="97"/>
      <c r="C28" s="104"/>
      <c r="D28" s="104"/>
      <c r="E28" s="104"/>
      <c r="F28" s="104"/>
      <c r="G28" s="104"/>
      <c r="H28" s="104"/>
      <c r="I28" s="104"/>
      <c r="J28" s="105"/>
      <c r="K28" s="104"/>
      <c r="L28" s="104"/>
      <c r="M28" s="104"/>
      <c r="N28" s="105"/>
      <c r="O28" s="104"/>
      <c r="P28" s="104"/>
      <c r="Q28" s="104"/>
    </row>
    <row r="29" spans="1:17" s="1" customFormat="1" ht="25.5" customHeight="1">
      <c r="A29" s="78"/>
      <c r="B29" s="97"/>
      <c r="C29" s="94"/>
      <c r="D29" s="94"/>
      <c r="E29" s="94"/>
      <c r="F29" s="94"/>
      <c r="G29" s="104"/>
      <c r="H29" s="104"/>
      <c r="I29" s="104"/>
      <c r="J29" s="105"/>
      <c r="K29" s="94"/>
      <c r="L29" s="94"/>
      <c r="M29" s="108"/>
      <c r="N29" s="105"/>
      <c r="O29" s="104"/>
      <c r="P29" s="104"/>
      <c r="Q29" s="104"/>
    </row>
    <row r="30" spans="1:17" s="1" customFormat="1" ht="25.5" customHeight="1">
      <c r="A30" s="78"/>
      <c r="B30" s="97"/>
      <c r="C30" s="94"/>
      <c r="D30" s="94"/>
      <c r="E30" s="94"/>
      <c r="F30" s="94"/>
      <c r="G30" s="104"/>
      <c r="H30" s="104"/>
      <c r="I30" s="104"/>
      <c r="J30" s="105"/>
      <c r="K30" s="94"/>
      <c r="L30" s="94"/>
      <c r="M30" s="108"/>
      <c r="N30" s="105"/>
      <c r="O30" s="104"/>
      <c r="P30" s="104"/>
      <c r="Q30" s="104"/>
    </row>
    <row r="31" spans="1:17" s="1" customFormat="1" ht="25.5" customHeight="1">
      <c r="A31" s="78"/>
      <c r="B31" s="97"/>
      <c r="C31" s="94"/>
      <c r="D31" s="94"/>
      <c r="E31" s="94"/>
      <c r="F31" s="94"/>
      <c r="G31" s="104"/>
      <c r="H31" s="104"/>
      <c r="I31" s="104"/>
      <c r="J31" s="105"/>
      <c r="K31" s="94"/>
      <c r="L31" s="94"/>
      <c r="M31" s="108"/>
      <c r="N31" s="105"/>
      <c r="O31" s="104"/>
      <c r="P31" s="104"/>
      <c r="Q31" s="104"/>
    </row>
    <row r="32" spans="1:15" s="1" customFormat="1" ht="25.5" customHeight="1">
      <c r="A32" s="5"/>
      <c r="B32" s="5"/>
      <c r="C32" s="5"/>
      <c r="D32" s="5"/>
      <c r="E32" s="5"/>
      <c r="F32" s="5"/>
      <c r="H32" s="21"/>
      <c r="I32" s="21"/>
      <c r="J32" s="21"/>
      <c r="K32" s="5"/>
      <c r="L32" s="5"/>
      <c r="M32" s="21"/>
      <c r="N32" s="21"/>
      <c r="O32" s="70"/>
    </row>
  </sheetData>
  <sheetProtection/>
  <mergeCells count="7">
    <mergeCell ref="G8:I8"/>
    <mergeCell ref="A6:Q6"/>
    <mergeCell ref="A1:Q1"/>
    <mergeCell ref="A2:Q2"/>
    <mergeCell ref="A3:Q3"/>
    <mergeCell ref="C7:N7"/>
    <mergeCell ref="O7:Q7"/>
  </mergeCells>
  <printOptions/>
  <pageMargins left="0.7" right="0.3" top="0.78" bottom="0.33" header="0.38" footer="0.39"/>
  <pageSetup firstPageNumber="8" useFirstPageNumber="1" fitToHeight="4" fitToWidth="1" horizontalDpi="600" verticalDpi="600" orientation="landscape" paperSize="9" scale="67" r:id="rId1"/>
  <headerFooter alignWithMargins="0">
    <oddHeader>&amp;C&amp;"Angsana New,Bold"&amp;16&amp;P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SheetLayoutView="110" zoomScalePageLayoutView="0" workbookViewId="0" topLeftCell="E12">
      <selection activeCell="M16" sqref="M16"/>
    </sheetView>
  </sheetViews>
  <sheetFormatPr defaultColWidth="9.140625" defaultRowHeight="21.75"/>
  <cols>
    <col min="1" max="1" width="45.57421875" style="0" bestFit="1" customWidth="1"/>
    <col min="2" max="2" width="17.28125" style="179" customWidth="1"/>
    <col min="3" max="3" width="1.8515625" style="0" customWidth="1"/>
    <col min="4" max="4" width="17.00390625" style="0" bestFit="1" customWidth="1"/>
    <col min="5" max="5" width="2.140625" style="0" customWidth="1"/>
    <col min="6" max="6" width="14.00390625" style="0" customWidth="1"/>
    <col min="7" max="7" width="1.8515625" style="0" customWidth="1"/>
    <col min="8" max="8" width="17.00390625" style="0" bestFit="1" customWidth="1"/>
    <col min="9" max="9" width="1.421875" style="0" customWidth="1"/>
    <col min="10" max="10" width="13.28125" style="0" bestFit="1" customWidth="1"/>
    <col min="11" max="11" width="2.140625" style="0" customWidth="1"/>
    <col min="12" max="12" width="15.8515625" style="0" bestFit="1" customWidth="1"/>
    <col min="13" max="13" width="15.57421875" style="0" customWidth="1"/>
    <col min="14" max="14" width="1.421875" style="0" customWidth="1"/>
    <col min="15" max="15" width="18.8515625" style="0" customWidth="1"/>
    <col min="16" max="16" width="2.7109375" style="0" customWidth="1"/>
    <col min="17" max="17" width="14.140625" style="0" bestFit="1" customWidth="1"/>
  </cols>
  <sheetData>
    <row r="1" spans="1:18" s="1" customFormat="1" ht="25.5" customHeight="1">
      <c r="A1" s="237" t="s">
        <v>189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126"/>
      <c r="N1" s="126"/>
      <c r="O1" s="126"/>
      <c r="P1" s="126"/>
      <c r="Q1" s="126"/>
      <c r="R1" s="126"/>
    </row>
    <row r="2" spans="1:18" s="1" customFormat="1" ht="25.5" customHeight="1">
      <c r="A2" s="237" t="s">
        <v>107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126"/>
      <c r="N2" s="126"/>
      <c r="O2" s="126"/>
      <c r="P2" s="126"/>
      <c r="Q2" s="126"/>
      <c r="R2" s="126"/>
    </row>
    <row r="3" spans="1:18" s="1" customFormat="1" ht="25.5" customHeight="1">
      <c r="A3" s="238" t="str">
        <f>+'งบแสดง การเงินรวม'!A3:Q3</f>
        <v>สำหรับงวด 6 เดือน สิ้นสุดวันที่ 30 มิถุนายน 2551 และ 2550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127"/>
      <c r="N3" s="127"/>
      <c r="O3" s="127"/>
      <c r="P3" s="127"/>
      <c r="Q3" s="127"/>
      <c r="R3" s="127"/>
    </row>
    <row r="4" spans="1:15" s="1" customFormat="1" ht="25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7" t="s">
        <v>3</v>
      </c>
      <c r="M4" s="21"/>
      <c r="N4" s="21"/>
      <c r="O4" s="21"/>
    </row>
    <row r="5" spans="1:15" s="1" customFormat="1" ht="25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7" t="s">
        <v>5</v>
      </c>
      <c r="M5" s="21"/>
      <c r="N5" s="21"/>
      <c r="O5" s="21"/>
    </row>
    <row r="6" spans="1:15" s="1" customFormat="1" ht="25.5" customHeight="1">
      <c r="A6" s="236" t="s">
        <v>102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1"/>
      <c r="N6" s="21"/>
      <c r="O6" s="21"/>
    </row>
    <row r="7" spans="1:15" s="1" customFormat="1" ht="25.5" customHeight="1">
      <c r="A7" s="109"/>
      <c r="B7" s="109"/>
      <c r="C7" s="109"/>
      <c r="D7" s="110"/>
      <c r="E7" s="110"/>
      <c r="F7" s="110"/>
      <c r="G7" s="110"/>
      <c r="H7" s="239" t="s">
        <v>56</v>
      </c>
      <c r="I7" s="240"/>
      <c r="J7" s="240"/>
      <c r="K7" s="111"/>
      <c r="L7" s="112"/>
      <c r="M7" s="21"/>
      <c r="N7" s="21"/>
      <c r="O7" s="21"/>
    </row>
    <row r="8" spans="1:15" s="1" customFormat="1" ht="25.5" customHeight="1">
      <c r="A8" s="78"/>
      <c r="B8" s="78"/>
      <c r="C8" s="78"/>
      <c r="D8" s="76" t="s">
        <v>109</v>
      </c>
      <c r="E8" s="76"/>
      <c r="F8" s="76" t="s">
        <v>110</v>
      </c>
      <c r="G8" s="76"/>
      <c r="H8" s="76" t="s">
        <v>32</v>
      </c>
      <c r="I8" s="83"/>
      <c r="J8" s="82" t="s">
        <v>34</v>
      </c>
      <c r="K8" s="82"/>
      <c r="L8" s="82" t="s">
        <v>55</v>
      </c>
      <c r="M8" s="21"/>
      <c r="N8" s="21"/>
      <c r="O8" s="21"/>
    </row>
    <row r="9" spans="1:15" s="1" customFormat="1" ht="25.5" customHeight="1">
      <c r="A9" s="84"/>
      <c r="B9" s="84"/>
      <c r="C9" s="84"/>
      <c r="D9" s="75" t="s">
        <v>111</v>
      </c>
      <c r="E9" s="79"/>
      <c r="F9" s="75" t="s">
        <v>112</v>
      </c>
      <c r="G9" s="75"/>
      <c r="H9" s="79" t="s">
        <v>33</v>
      </c>
      <c r="I9" s="79"/>
      <c r="J9" s="79"/>
      <c r="K9" s="79"/>
      <c r="L9" s="85"/>
      <c r="M9" s="21"/>
      <c r="N9" s="21"/>
      <c r="O9" s="21"/>
    </row>
    <row r="10" spans="1:15" s="1" customFormat="1" ht="25.5" customHeight="1">
      <c r="A10" s="78"/>
      <c r="B10" s="78"/>
      <c r="C10" s="78"/>
      <c r="D10" s="86" t="s">
        <v>2</v>
      </c>
      <c r="E10" s="86"/>
      <c r="F10" s="87" t="str">
        <f>D10</f>
        <v>พันบาท</v>
      </c>
      <c r="G10" s="87"/>
      <c r="H10" s="86" t="str">
        <f>F10</f>
        <v>พันบาท</v>
      </c>
      <c r="I10" s="88"/>
      <c r="J10" s="86" t="str">
        <f>F10</f>
        <v>พันบาท</v>
      </c>
      <c r="K10" s="86"/>
      <c r="L10" s="86" t="str">
        <f>H10</f>
        <v>พันบาท</v>
      </c>
      <c r="M10" s="21"/>
      <c r="N10" s="21"/>
      <c r="O10" s="21"/>
    </row>
    <row r="11" spans="1:15" s="1" customFormat="1" ht="25.5" customHeight="1">
      <c r="A11" s="89" t="s">
        <v>62</v>
      </c>
      <c r="B11" s="89"/>
      <c r="C11" s="89"/>
      <c r="D11" s="113">
        <v>180000</v>
      </c>
      <c r="E11" s="113"/>
      <c r="F11" s="113">
        <v>95887</v>
      </c>
      <c r="G11" s="113"/>
      <c r="H11" s="113">
        <v>6345</v>
      </c>
      <c r="I11" s="114"/>
      <c r="J11" s="118">
        <v>81648</v>
      </c>
      <c r="K11" s="118"/>
      <c r="L11" s="113">
        <f>SUM(D11:J11)</f>
        <v>363880</v>
      </c>
      <c r="M11" s="21"/>
      <c r="N11" s="21"/>
      <c r="O11" s="21"/>
    </row>
    <row r="12" spans="1:15" s="1" customFormat="1" ht="25.5" customHeight="1">
      <c r="A12" s="93" t="s">
        <v>92</v>
      </c>
      <c r="B12" s="178" t="s">
        <v>212</v>
      </c>
      <c r="C12" s="94"/>
      <c r="D12" s="115">
        <v>222312</v>
      </c>
      <c r="E12" s="115"/>
      <c r="F12" s="115">
        <v>533550</v>
      </c>
      <c r="G12" s="115"/>
      <c r="H12" s="115">
        <v>0</v>
      </c>
      <c r="I12" s="115"/>
      <c r="J12" s="115">
        <v>0</v>
      </c>
      <c r="K12" s="115"/>
      <c r="L12" s="115">
        <f>SUM(D12:J12)</f>
        <v>755862</v>
      </c>
      <c r="M12" s="21"/>
      <c r="N12" s="21"/>
      <c r="O12" s="21"/>
    </row>
    <row r="13" spans="1:15" s="1" customFormat="1" ht="25.5" customHeight="1">
      <c r="A13" s="78" t="s">
        <v>182</v>
      </c>
      <c r="B13" s="178" t="s">
        <v>211</v>
      </c>
      <c r="C13" s="94"/>
      <c r="D13" s="115">
        <v>0</v>
      </c>
      <c r="E13" s="115"/>
      <c r="F13" s="115">
        <v>0</v>
      </c>
      <c r="G13" s="115"/>
      <c r="H13" s="115">
        <v>0</v>
      </c>
      <c r="I13" s="115"/>
      <c r="J13" s="115">
        <v>-60347</v>
      </c>
      <c r="K13" s="115"/>
      <c r="L13" s="115">
        <f>SUM(D13:J13)</f>
        <v>-60347</v>
      </c>
      <c r="M13" s="21"/>
      <c r="N13" s="21"/>
      <c r="O13" s="21"/>
    </row>
    <row r="14" spans="1:15" s="1" customFormat="1" ht="25.5" customHeight="1">
      <c r="A14" s="78" t="s">
        <v>33</v>
      </c>
      <c r="B14" s="178" t="s">
        <v>211</v>
      </c>
      <c r="C14" s="94"/>
      <c r="D14" s="115">
        <v>0</v>
      </c>
      <c r="E14" s="115"/>
      <c r="F14" s="115">
        <v>0</v>
      </c>
      <c r="G14" s="115"/>
      <c r="H14" s="115">
        <v>1805</v>
      </c>
      <c r="I14" s="115"/>
      <c r="J14" s="115">
        <f>-H14</f>
        <v>-1805</v>
      </c>
      <c r="K14" s="115"/>
      <c r="L14" s="115">
        <f>SUM(D14:J14)</f>
        <v>0</v>
      </c>
      <c r="M14" s="21"/>
      <c r="N14" s="21"/>
      <c r="O14" s="21"/>
    </row>
    <row r="15" spans="1:15" s="1" customFormat="1" ht="25.5" customHeight="1">
      <c r="A15" s="93" t="s">
        <v>133</v>
      </c>
      <c r="B15" s="78"/>
      <c r="C15" s="94"/>
      <c r="D15" s="115">
        <v>0</v>
      </c>
      <c r="E15" s="115"/>
      <c r="F15" s="115">
        <v>0</v>
      </c>
      <c r="G15" s="115"/>
      <c r="H15" s="115">
        <v>0</v>
      </c>
      <c r="I15" s="119"/>
      <c r="J15" s="120">
        <f>+งบกำไรขาดทุน!M63</f>
        <v>15950</v>
      </c>
      <c r="K15" s="120"/>
      <c r="L15" s="121">
        <f>SUM(D15:J15)</f>
        <v>15950</v>
      </c>
      <c r="M15" s="21"/>
      <c r="N15" s="21"/>
      <c r="O15" s="21"/>
    </row>
    <row r="16" spans="1:15" s="1" customFormat="1" ht="25.5" customHeight="1" thickBot="1">
      <c r="A16" s="97" t="s">
        <v>180</v>
      </c>
      <c r="B16" s="97"/>
      <c r="C16" s="94"/>
      <c r="D16" s="117">
        <f>SUM(D11:D15)</f>
        <v>402312</v>
      </c>
      <c r="E16" s="118"/>
      <c r="F16" s="117">
        <f>SUM(F11:F15)</f>
        <v>629437</v>
      </c>
      <c r="G16" s="118"/>
      <c r="H16" s="117">
        <f>SUM(H11:H15)</f>
        <v>8150</v>
      </c>
      <c r="I16" s="118"/>
      <c r="J16" s="117">
        <f>SUM(J11:J15)</f>
        <v>35446</v>
      </c>
      <c r="K16" s="118"/>
      <c r="L16" s="117">
        <f>SUM(L11:L15)</f>
        <v>1075345</v>
      </c>
      <c r="M16" s="21"/>
      <c r="N16" s="21"/>
      <c r="O16" s="21"/>
    </row>
    <row r="17" spans="1:15" s="1" customFormat="1" ht="25.5" customHeight="1" thickTop="1">
      <c r="A17" s="97"/>
      <c r="B17" s="97"/>
      <c r="C17" s="94"/>
      <c r="D17" s="115"/>
      <c r="E17" s="115"/>
      <c r="F17" s="115"/>
      <c r="G17" s="115"/>
      <c r="H17" s="115"/>
      <c r="I17" s="115"/>
      <c r="J17" s="115"/>
      <c r="K17" s="115"/>
      <c r="L17" s="115"/>
      <c r="M17" s="21"/>
      <c r="N17" s="21"/>
      <c r="O17" s="21"/>
    </row>
    <row r="18" spans="1:15" s="1" customFormat="1" ht="25.5" customHeight="1">
      <c r="A18" s="89" t="s">
        <v>66</v>
      </c>
      <c r="B18" s="89"/>
      <c r="C18" s="97"/>
      <c r="D18" s="113">
        <v>120000</v>
      </c>
      <c r="E18" s="113"/>
      <c r="F18" s="113">
        <v>35887</v>
      </c>
      <c r="G18" s="113"/>
      <c r="H18" s="113">
        <v>4836</v>
      </c>
      <c r="I18" s="114"/>
      <c r="J18" s="118">
        <v>71067</v>
      </c>
      <c r="K18" s="118"/>
      <c r="L18" s="118">
        <f>SUM(D18:J18)</f>
        <v>231790</v>
      </c>
      <c r="M18" s="21"/>
      <c r="N18" s="21"/>
      <c r="O18" s="21"/>
    </row>
    <row r="19" spans="1:15" s="47" customFormat="1" ht="25.5" customHeight="1">
      <c r="A19" s="78" t="s">
        <v>183</v>
      </c>
      <c r="B19" s="178" t="s">
        <v>212</v>
      </c>
      <c r="C19" s="94"/>
      <c r="D19" s="115">
        <v>60000</v>
      </c>
      <c r="E19" s="115"/>
      <c r="F19" s="115">
        <v>60000</v>
      </c>
      <c r="G19" s="115"/>
      <c r="H19" s="115">
        <v>0</v>
      </c>
      <c r="I19" s="115"/>
      <c r="J19" s="115">
        <v>0</v>
      </c>
      <c r="K19" s="115"/>
      <c r="L19" s="115">
        <f>SUM(D19:J19)</f>
        <v>120000</v>
      </c>
      <c r="M19" s="175"/>
      <c r="N19" s="175"/>
      <c r="O19" s="175"/>
    </row>
    <row r="20" spans="1:15" s="47" customFormat="1" ht="25.5" customHeight="1">
      <c r="A20" s="78" t="s">
        <v>182</v>
      </c>
      <c r="B20" s="178" t="s">
        <v>211</v>
      </c>
      <c r="C20" s="94"/>
      <c r="D20" s="115">
        <v>0</v>
      </c>
      <c r="E20" s="115"/>
      <c r="F20" s="115">
        <v>0</v>
      </c>
      <c r="G20" s="115"/>
      <c r="H20" s="115">
        <v>0</v>
      </c>
      <c r="I20" s="115"/>
      <c r="J20" s="115">
        <v>-24000</v>
      </c>
      <c r="K20" s="115"/>
      <c r="L20" s="115">
        <f>SUM(D20:J20)</f>
        <v>-24000</v>
      </c>
      <c r="M20" s="175"/>
      <c r="N20" s="175"/>
      <c r="O20" s="175"/>
    </row>
    <row r="21" spans="1:15" s="47" customFormat="1" ht="25.5" customHeight="1">
      <c r="A21" s="78" t="s">
        <v>33</v>
      </c>
      <c r="B21" s="178" t="s">
        <v>211</v>
      </c>
      <c r="C21" s="94"/>
      <c r="D21" s="115">
        <v>0</v>
      </c>
      <c r="E21" s="115"/>
      <c r="F21" s="115">
        <v>0</v>
      </c>
      <c r="G21" s="115"/>
      <c r="H21" s="115">
        <v>1509</v>
      </c>
      <c r="I21" s="115"/>
      <c r="J21" s="115">
        <v>-1509</v>
      </c>
      <c r="K21" s="115"/>
      <c r="L21" s="115">
        <f>SUM(D21:J21)</f>
        <v>0</v>
      </c>
      <c r="M21" s="175"/>
      <c r="N21" s="175"/>
      <c r="O21" s="175"/>
    </row>
    <row r="22" spans="1:15" s="1" customFormat="1" ht="23.25">
      <c r="A22" s="93" t="s">
        <v>133</v>
      </c>
      <c r="B22" s="78"/>
      <c r="C22" s="94"/>
      <c r="D22" s="122">
        <v>0</v>
      </c>
      <c r="E22" s="115"/>
      <c r="F22" s="122">
        <v>0</v>
      </c>
      <c r="G22" s="115"/>
      <c r="H22" s="122">
        <v>0</v>
      </c>
      <c r="I22" s="123"/>
      <c r="J22" s="122">
        <f>+งบกำไรขาดทุน!O63</f>
        <v>17952</v>
      </c>
      <c r="K22" s="115"/>
      <c r="L22" s="122">
        <f>SUM(D22:J22)</f>
        <v>17952</v>
      </c>
      <c r="M22" s="21"/>
      <c r="N22" s="21"/>
      <c r="O22" s="21"/>
    </row>
    <row r="23" spans="1:12" ht="24" thickBot="1">
      <c r="A23" s="97" t="s">
        <v>181</v>
      </c>
      <c r="B23" s="97"/>
      <c r="C23" s="97"/>
      <c r="D23" s="116">
        <f>SUM(D18:D22)</f>
        <v>180000</v>
      </c>
      <c r="E23" s="113">
        <f aca="true" t="shared" si="0" ref="E23:K23">SUM(E18:E22)</f>
        <v>0</v>
      </c>
      <c r="F23" s="116">
        <f t="shared" si="0"/>
        <v>95887</v>
      </c>
      <c r="G23" s="113">
        <f t="shared" si="0"/>
        <v>0</v>
      </c>
      <c r="H23" s="116">
        <f t="shared" si="0"/>
        <v>6345</v>
      </c>
      <c r="I23" s="113">
        <f t="shared" si="0"/>
        <v>0</v>
      </c>
      <c r="J23" s="116">
        <f t="shared" si="0"/>
        <v>63510</v>
      </c>
      <c r="K23" s="113">
        <f t="shared" si="0"/>
        <v>0</v>
      </c>
      <c r="L23" s="116">
        <f>SUM(L18:L22)</f>
        <v>345742</v>
      </c>
    </row>
    <row r="24" spans="1:12" ht="24" thickTop="1">
      <c r="A24" s="97"/>
      <c r="B24" s="97"/>
      <c r="C24" s="97"/>
      <c r="D24" s="113"/>
      <c r="E24" s="113"/>
      <c r="F24" s="113"/>
      <c r="G24" s="113"/>
      <c r="H24" s="113"/>
      <c r="I24" s="114"/>
      <c r="J24" s="113"/>
      <c r="K24" s="113"/>
      <c r="L24" s="113"/>
    </row>
    <row r="25" spans="1:12" ht="23.25">
      <c r="A25" s="78"/>
      <c r="B25" s="78"/>
      <c r="C25" s="97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1:12" ht="23.25">
      <c r="A26" s="78"/>
      <c r="B26" s="78"/>
      <c r="C26" s="97"/>
      <c r="D26" s="94"/>
      <c r="E26" s="94"/>
      <c r="F26" s="94"/>
      <c r="G26" s="94"/>
      <c r="H26" s="94"/>
      <c r="I26" s="94"/>
      <c r="J26" s="94"/>
      <c r="K26" s="94"/>
      <c r="L26" s="124"/>
    </row>
    <row r="27" spans="1:12" ht="23.25">
      <c r="A27" s="78"/>
      <c r="B27" s="78"/>
      <c r="C27" s="97"/>
      <c r="D27" s="94"/>
      <c r="E27" s="106"/>
      <c r="F27" s="107"/>
      <c r="G27" s="104"/>
      <c r="H27" s="104"/>
      <c r="I27" s="105"/>
      <c r="J27" s="108"/>
      <c r="K27" s="125"/>
      <c r="L27" s="125"/>
    </row>
  </sheetData>
  <sheetProtection/>
  <mergeCells count="5">
    <mergeCell ref="H7:J7"/>
    <mergeCell ref="A1:L1"/>
    <mergeCell ref="A2:L2"/>
    <mergeCell ref="A3:L3"/>
    <mergeCell ref="A6:L6"/>
  </mergeCells>
  <printOptions/>
  <pageMargins left="0.71" right="0.38" top="1" bottom="0.33" header="0.5" footer="0.51"/>
  <pageSetup firstPageNumber="9" useFirstPageNumber="1" fitToHeight="11" fitToWidth="1" horizontalDpi="600" verticalDpi="600" orientation="portrait" paperSize="9" scale="66" r:id="rId1"/>
  <headerFooter alignWithMargins="0">
    <oddHeader>&amp;C&amp;"Angsana New,Bold"&amp;16&amp;P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07"/>
  <sheetViews>
    <sheetView zoomScaleSheetLayoutView="100" zoomScalePageLayoutView="0" workbookViewId="0" topLeftCell="A59">
      <selection activeCell="K71" sqref="K71"/>
    </sheetView>
  </sheetViews>
  <sheetFormatPr defaultColWidth="9.140625" defaultRowHeight="21.75"/>
  <cols>
    <col min="1" max="1" width="3.28125" style="69" customWidth="1"/>
    <col min="2" max="2" width="3.421875" style="69" customWidth="1"/>
    <col min="3" max="3" width="3.28125" style="69" customWidth="1"/>
    <col min="4" max="5" width="10.421875" style="69" customWidth="1"/>
    <col min="6" max="7" width="9.140625" style="69" customWidth="1"/>
    <col min="8" max="8" width="27.28125" style="69" customWidth="1"/>
    <col min="9" max="9" width="17.57421875" style="69" customWidth="1"/>
    <col min="10" max="10" width="1.7109375" style="69" customWidth="1"/>
    <col min="11" max="11" width="17.57421875" style="69" customWidth="1"/>
    <col min="12" max="12" width="1.421875" style="69" customWidth="1"/>
    <col min="13" max="13" width="17.57421875" style="155" customWidth="1"/>
    <col min="14" max="14" width="1.28515625" style="69" customWidth="1"/>
    <col min="15" max="15" width="17.57421875" style="155" customWidth="1"/>
    <col min="16" max="16" width="11.00390625" style="69" customWidth="1"/>
    <col min="17" max="17" width="9.28125" style="69" bestFit="1" customWidth="1"/>
    <col min="18" max="18" width="10.28125" style="69" bestFit="1" customWidth="1"/>
    <col min="19" max="16384" width="9.140625" style="69" customWidth="1"/>
  </cols>
  <sheetData>
    <row r="1" spans="1:15" s="22" customFormat="1" ht="26.25">
      <c r="A1" s="245" t="str">
        <f>+งบแสดง!A1</f>
        <v>บริษัท เชียงใหม่รามธุรกิจการแพทย์ จำกัด (มหาชน) และบริษัทย่อย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spans="1:15" s="22" customFormat="1" ht="26.25">
      <c r="A2" s="242" t="s">
        <v>42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</row>
    <row r="3" spans="1:15" s="22" customFormat="1" ht="26.25">
      <c r="A3" s="244" t="str">
        <f>+งบแสดง!A3</f>
        <v>สำหรับงวด 6 เดือน สิ้นสุดวันที่ 30 มิถุนายน 2551 และ 2550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5" s="22" customFormat="1" ht="26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50"/>
      <c r="N4" s="2"/>
      <c r="O4" s="163" t="s">
        <v>3</v>
      </c>
    </row>
    <row r="5" spans="1:15" s="22" customFormat="1" ht="26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145"/>
      <c r="N5" s="26"/>
      <c r="O5" s="163" t="s">
        <v>5</v>
      </c>
    </row>
    <row r="6" spans="1:15" s="1" customFormat="1" ht="23.25">
      <c r="A6" s="51"/>
      <c r="B6" s="51"/>
      <c r="C6" s="51"/>
      <c r="D6" s="51"/>
      <c r="E6" s="51"/>
      <c r="F6" s="51"/>
      <c r="G6" s="51"/>
      <c r="H6" s="51"/>
      <c r="I6" s="241" t="s">
        <v>1</v>
      </c>
      <c r="J6" s="241"/>
      <c r="K6" s="241"/>
      <c r="L6" s="51"/>
      <c r="M6" s="241" t="s">
        <v>102</v>
      </c>
      <c r="N6" s="241"/>
      <c r="O6" s="241"/>
    </row>
    <row r="7" spans="1:15" s="1" customFormat="1" ht="25.5" customHeight="1">
      <c r="A7" s="52"/>
      <c r="B7" s="52"/>
      <c r="C7" s="52"/>
      <c r="D7" s="52"/>
      <c r="E7" s="52"/>
      <c r="F7" s="52"/>
      <c r="G7" s="52"/>
      <c r="H7" s="52"/>
      <c r="I7" s="165">
        <v>2551</v>
      </c>
      <c r="J7" s="165"/>
      <c r="K7" s="165">
        <v>2550</v>
      </c>
      <c r="L7" s="166"/>
      <c r="M7" s="167">
        <v>2551</v>
      </c>
      <c r="N7" s="166"/>
      <c r="O7" s="167">
        <v>2550</v>
      </c>
    </row>
    <row r="8" spans="1:15" s="1" customFormat="1" ht="25.5" customHeight="1">
      <c r="A8" s="3"/>
      <c r="B8" s="3"/>
      <c r="C8" s="3"/>
      <c r="D8" s="3"/>
      <c r="E8" s="3"/>
      <c r="F8" s="3"/>
      <c r="G8" s="3"/>
      <c r="H8" s="3"/>
      <c r="I8" s="4" t="s">
        <v>2</v>
      </c>
      <c r="J8" s="4"/>
      <c r="K8" s="4" t="s">
        <v>2</v>
      </c>
      <c r="L8" s="3"/>
      <c r="M8" s="133" t="s">
        <v>2</v>
      </c>
      <c r="N8" s="3"/>
      <c r="O8" s="133" t="s">
        <v>2</v>
      </c>
    </row>
    <row r="9" spans="1:15" s="1" customFormat="1" ht="25.5" customHeight="1">
      <c r="A9" s="36" t="s">
        <v>43</v>
      </c>
      <c r="B9" s="13"/>
      <c r="C9" s="37"/>
      <c r="D9" s="37"/>
      <c r="E9" s="37"/>
      <c r="F9" s="38"/>
      <c r="G9" s="38"/>
      <c r="H9" s="38"/>
      <c r="I9" s="39"/>
      <c r="J9" s="39"/>
      <c r="K9" s="39"/>
      <c r="L9" s="41"/>
      <c r="M9" s="151"/>
      <c r="N9" s="40"/>
      <c r="O9" s="134"/>
    </row>
    <row r="10" spans="1:15" s="1" customFormat="1" ht="25.5" customHeight="1">
      <c r="A10" s="13"/>
      <c r="B10" s="13" t="s">
        <v>133</v>
      </c>
      <c r="C10" s="13"/>
      <c r="D10" s="13"/>
      <c r="E10" s="13"/>
      <c r="F10" s="38"/>
      <c r="G10" s="38"/>
      <c r="H10" s="38"/>
      <c r="I10" s="16">
        <f>+งบกำไรขาดทุน!I66</f>
        <v>51160</v>
      </c>
      <c r="J10" s="16"/>
      <c r="K10" s="16">
        <f>+งบกำไรขาดทุน!K63</f>
        <v>45185</v>
      </c>
      <c r="L10" s="16"/>
      <c r="M10" s="16">
        <f>+งบกำไรขาดทุน!M63</f>
        <v>15950</v>
      </c>
      <c r="N10" s="16"/>
      <c r="O10" s="16">
        <f>+งบกำไรขาดทุน!O63</f>
        <v>17952</v>
      </c>
    </row>
    <row r="11" spans="1:15" s="1" customFormat="1" ht="25.5" customHeight="1">
      <c r="A11" s="13"/>
      <c r="B11" s="13" t="s">
        <v>155</v>
      </c>
      <c r="C11" s="13"/>
      <c r="D11" s="13"/>
      <c r="E11" s="13"/>
      <c r="F11" s="38"/>
      <c r="G11" s="38"/>
      <c r="H11" s="38"/>
      <c r="I11" s="16"/>
      <c r="J11" s="16"/>
      <c r="K11" s="16"/>
      <c r="L11" s="18"/>
      <c r="M11" s="149"/>
      <c r="N11" s="16"/>
      <c r="O11" s="149"/>
    </row>
    <row r="12" spans="1:17" s="1" customFormat="1" ht="25.5" customHeight="1">
      <c r="A12" s="13"/>
      <c r="B12" s="13"/>
      <c r="C12" s="13" t="s">
        <v>44</v>
      </c>
      <c r="D12" s="13"/>
      <c r="E12" s="13"/>
      <c r="F12" s="38"/>
      <c r="G12" s="38"/>
      <c r="H12" s="38"/>
      <c r="I12" s="16">
        <v>32782</v>
      </c>
      <c r="J12" s="16"/>
      <c r="K12" s="16">
        <v>19810</v>
      </c>
      <c r="L12" s="18"/>
      <c r="M12" s="74">
        <v>11353</v>
      </c>
      <c r="N12" s="16"/>
      <c r="O12" s="74">
        <v>11205</v>
      </c>
      <c r="P12" s="56"/>
      <c r="Q12" s="56"/>
    </row>
    <row r="13" spans="1:17" s="1" customFormat="1" ht="25.5" customHeight="1">
      <c r="A13" s="13"/>
      <c r="B13" s="13"/>
      <c r="C13" s="13" t="s">
        <v>119</v>
      </c>
      <c r="D13" s="13"/>
      <c r="E13" s="13"/>
      <c r="F13" s="38"/>
      <c r="G13" s="38"/>
      <c r="H13" s="38"/>
      <c r="I13" s="16">
        <v>398</v>
      </c>
      <c r="J13" s="16"/>
      <c r="K13" s="16">
        <v>71</v>
      </c>
      <c r="L13" s="18"/>
      <c r="M13" s="74">
        <v>398</v>
      </c>
      <c r="N13" s="16"/>
      <c r="O13" s="74">
        <v>0</v>
      </c>
      <c r="P13" s="56"/>
      <c r="Q13" s="56"/>
    </row>
    <row r="14" spans="1:17" s="1" customFormat="1" ht="25.5" customHeight="1">
      <c r="A14" s="13"/>
      <c r="B14" s="13"/>
      <c r="C14" s="13" t="s">
        <v>93</v>
      </c>
      <c r="D14" s="13"/>
      <c r="E14" s="13"/>
      <c r="F14" s="38"/>
      <c r="G14" s="38"/>
      <c r="H14" s="38"/>
      <c r="I14" s="16">
        <v>16561</v>
      </c>
      <c r="J14" s="16"/>
      <c r="K14" s="16">
        <f>3396-K15</f>
        <v>2599</v>
      </c>
      <c r="L14" s="18"/>
      <c r="M14" s="74">
        <v>1282</v>
      </c>
      <c r="N14" s="16"/>
      <c r="O14" s="74">
        <v>0</v>
      </c>
      <c r="P14" s="56"/>
      <c r="Q14" s="56"/>
    </row>
    <row r="15" spans="1:17" s="1" customFormat="1" ht="25.5" customHeight="1">
      <c r="A15" s="13"/>
      <c r="B15" s="13"/>
      <c r="C15" s="13" t="s">
        <v>195</v>
      </c>
      <c r="D15" s="13"/>
      <c r="E15" s="13"/>
      <c r="F15" s="38"/>
      <c r="G15" s="38"/>
      <c r="H15" s="38"/>
      <c r="I15" s="16">
        <v>784</v>
      </c>
      <c r="J15" s="16"/>
      <c r="K15" s="16">
        <v>797</v>
      </c>
      <c r="L15" s="18"/>
      <c r="M15" s="74">
        <v>0</v>
      </c>
      <c r="N15" s="16"/>
      <c r="O15" s="74">
        <v>0</v>
      </c>
      <c r="P15" s="56"/>
      <c r="Q15" s="56"/>
    </row>
    <row r="16" spans="1:17" s="1" customFormat="1" ht="25.5" customHeight="1">
      <c r="A16" s="13"/>
      <c r="B16" s="13"/>
      <c r="C16" s="13" t="s">
        <v>196</v>
      </c>
      <c r="D16" s="13"/>
      <c r="E16" s="13"/>
      <c r="F16" s="38"/>
      <c r="G16" s="38"/>
      <c r="H16" s="38"/>
      <c r="I16" s="16">
        <v>2496</v>
      </c>
      <c r="J16" s="16"/>
      <c r="K16" s="16">
        <v>0</v>
      </c>
      <c r="L16" s="18"/>
      <c r="M16" s="74">
        <v>0</v>
      </c>
      <c r="N16" s="16"/>
      <c r="O16" s="74">
        <v>0</v>
      </c>
      <c r="P16" s="56"/>
      <c r="Q16" s="56"/>
    </row>
    <row r="17" spans="1:17" s="1" customFormat="1" ht="25.5" customHeight="1">
      <c r="A17" s="13"/>
      <c r="B17" s="13"/>
      <c r="C17" s="13" t="s">
        <v>134</v>
      </c>
      <c r="D17" s="13"/>
      <c r="E17" s="13"/>
      <c r="F17" s="38"/>
      <c r="G17" s="38"/>
      <c r="H17" s="38"/>
      <c r="I17" s="16">
        <v>1061</v>
      </c>
      <c r="J17" s="16"/>
      <c r="K17" s="16">
        <v>0</v>
      </c>
      <c r="L17" s="18"/>
      <c r="M17" s="74">
        <v>0</v>
      </c>
      <c r="N17" s="16"/>
      <c r="O17" s="74">
        <v>0</v>
      </c>
      <c r="P17" s="56"/>
      <c r="Q17" s="56"/>
    </row>
    <row r="18" spans="1:17" s="1" customFormat="1" ht="25.5" customHeight="1">
      <c r="A18" s="13"/>
      <c r="B18" s="13"/>
      <c r="C18" s="13" t="s">
        <v>120</v>
      </c>
      <c r="D18" s="13"/>
      <c r="E18" s="13"/>
      <c r="F18" s="38"/>
      <c r="G18" s="38"/>
      <c r="H18" s="38"/>
      <c r="I18" s="16">
        <v>30</v>
      </c>
      <c r="J18" s="16"/>
      <c r="K18" s="16">
        <v>51</v>
      </c>
      <c r="L18" s="18"/>
      <c r="M18" s="74">
        <v>0</v>
      </c>
      <c r="N18" s="16"/>
      <c r="O18" s="74">
        <v>0</v>
      </c>
      <c r="P18" s="56"/>
      <c r="Q18" s="56"/>
    </row>
    <row r="19" spans="1:17" s="1" customFormat="1" ht="25.5" customHeight="1">
      <c r="A19" s="13"/>
      <c r="B19" s="13"/>
      <c r="C19" s="13" t="s">
        <v>126</v>
      </c>
      <c r="D19" s="13"/>
      <c r="E19" s="13"/>
      <c r="F19" s="38"/>
      <c r="G19" s="38"/>
      <c r="H19" s="38"/>
      <c r="I19" s="16">
        <v>4281</v>
      </c>
      <c r="J19" s="16"/>
      <c r="K19" s="16">
        <v>6797</v>
      </c>
      <c r="L19" s="18"/>
      <c r="M19" s="74">
        <v>0</v>
      </c>
      <c r="N19" s="16"/>
      <c r="O19" s="74">
        <v>0</v>
      </c>
      <c r="Q19" s="176"/>
    </row>
    <row r="20" spans="1:15" s="1" customFormat="1" ht="25.5" customHeight="1">
      <c r="A20" s="13"/>
      <c r="B20" s="13"/>
      <c r="C20" s="13" t="s">
        <v>218</v>
      </c>
      <c r="D20" s="13"/>
      <c r="E20" s="13"/>
      <c r="F20" s="38"/>
      <c r="G20" s="38"/>
      <c r="H20" s="38"/>
      <c r="I20" s="16">
        <v>0</v>
      </c>
      <c r="J20" s="16"/>
      <c r="K20" s="73">
        <v>0</v>
      </c>
      <c r="L20" s="18"/>
      <c r="M20" s="74">
        <v>53</v>
      </c>
      <c r="N20" s="16"/>
      <c r="O20" s="74">
        <v>-133</v>
      </c>
    </row>
    <row r="21" spans="1:15" s="1" customFormat="1" ht="25.5" customHeight="1">
      <c r="A21" s="13"/>
      <c r="B21" s="13"/>
      <c r="C21" s="13" t="s">
        <v>144</v>
      </c>
      <c r="D21" s="13"/>
      <c r="E21" s="13"/>
      <c r="F21" s="38"/>
      <c r="G21" s="38"/>
      <c r="H21" s="38"/>
      <c r="I21" s="16">
        <v>40</v>
      </c>
      <c r="J21" s="16"/>
      <c r="K21" s="16">
        <v>0</v>
      </c>
      <c r="L21" s="18"/>
      <c r="M21" s="74">
        <v>7</v>
      </c>
      <c r="N21" s="16"/>
      <c r="O21" s="74">
        <v>0</v>
      </c>
    </row>
    <row r="22" spans="1:17" s="1" customFormat="1" ht="25.5" customHeight="1">
      <c r="A22" s="13"/>
      <c r="B22" s="13"/>
      <c r="C22" s="13" t="s">
        <v>60</v>
      </c>
      <c r="D22" s="13"/>
      <c r="E22" s="13"/>
      <c r="F22" s="38"/>
      <c r="G22" s="38"/>
      <c r="H22" s="38"/>
      <c r="I22" s="16">
        <v>-2494</v>
      </c>
      <c r="J22" s="16"/>
      <c r="K22" s="16">
        <v>-1343</v>
      </c>
      <c r="L22" s="18"/>
      <c r="M22" s="74">
        <v>-1963</v>
      </c>
      <c r="N22" s="16"/>
      <c r="O22" s="74">
        <v>-948</v>
      </c>
      <c r="P22" s="57"/>
      <c r="Q22" s="74"/>
    </row>
    <row r="23" spans="1:15" s="1" customFormat="1" ht="25.5" customHeight="1">
      <c r="A23" s="13"/>
      <c r="B23" s="13"/>
      <c r="C23" s="13" t="s">
        <v>40</v>
      </c>
      <c r="D23" s="13"/>
      <c r="E23" s="13"/>
      <c r="F23" s="38"/>
      <c r="G23" s="38"/>
      <c r="H23" s="38"/>
      <c r="I23" s="16">
        <v>21429</v>
      </c>
      <c r="J23" s="16"/>
      <c r="K23" s="16">
        <f>27515-K18-K19</f>
        <v>20667</v>
      </c>
      <c r="L23" s="18"/>
      <c r="M23" s="74">
        <v>207</v>
      </c>
      <c r="N23" s="16"/>
      <c r="O23" s="74">
        <v>0</v>
      </c>
    </row>
    <row r="24" spans="1:17" s="1" customFormat="1" ht="25.5" customHeight="1">
      <c r="A24" s="13"/>
      <c r="B24" s="13"/>
      <c r="C24" s="13" t="s">
        <v>41</v>
      </c>
      <c r="D24" s="13"/>
      <c r="E24" s="13"/>
      <c r="F24" s="38"/>
      <c r="G24" s="38"/>
      <c r="H24" s="38"/>
      <c r="I24" s="16">
        <v>27122</v>
      </c>
      <c r="J24" s="16"/>
      <c r="K24" s="16">
        <v>21253</v>
      </c>
      <c r="L24" s="18"/>
      <c r="M24" s="74">
        <v>5736</v>
      </c>
      <c r="N24" s="16"/>
      <c r="O24" s="74">
        <v>7499</v>
      </c>
      <c r="P24" s="57"/>
      <c r="Q24" s="74"/>
    </row>
    <row r="25" spans="1:15" s="1" customFormat="1" ht="25.5" customHeight="1">
      <c r="A25" s="13"/>
      <c r="B25" s="13"/>
      <c r="C25" s="13" t="s">
        <v>125</v>
      </c>
      <c r="D25" s="13"/>
      <c r="E25" s="13"/>
      <c r="F25" s="38"/>
      <c r="G25" s="38"/>
      <c r="H25" s="38"/>
      <c r="I25" s="16">
        <v>-2652</v>
      </c>
      <c r="J25" s="16"/>
      <c r="K25" s="16">
        <v>-275</v>
      </c>
      <c r="L25" s="18"/>
      <c r="M25" s="74">
        <v>0</v>
      </c>
      <c r="N25" s="16"/>
      <c r="O25" s="74">
        <v>0</v>
      </c>
    </row>
    <row r="26" spans="1:15" s="1" customFormat="1" ht="25.5" customHeight="1">
      <c r="A26" s="13"/>
      <c r="B26" s="13"/>
      <c r="C26" s="13" t="s">
        <v>135</v>
      </c>
      <c r="D26" s="13"/>
      <c r="E26" s="13"/>
      <c r="F26" s="38"/>
      <c r="G26" s="38"/>
      <c r="H26" s="38"/>
      <c r="I26" s="16">
        <v>1354</v>
      </c>
      <c r="J26" s="16"/>
      <c r="K26" s="16">
        <v>0</v>
      </c>
      <c r="L26" s="18"/>
      <c r="M26" s="74">
        <v>0</v>
      </c>
      <c r="N26" s="16"/>
      <c r="O26" s="74">
        <v>0</v>
      </c>
    </row>
    <row r="27" spans="1:15" s="48" customFormat="1" ht="25.5" customHeight="1">
      <c r="A27" s="68"/>
      <c r="B27" s="68" t="s">
        <v>94</v>
      </c>
      <c r="C27" s="158"/>
      <c r="D27" s="68"/>
      <c r="E27" s="68"/>
      <c r="F27" s="159"/>
      <c r="G27" s="159"/>
      <c r="H27" s="159"/>
      <c r="I27" s="160">
        <f aca="true" t="shared" si="0" ref="I27:O27">SUM(I10:I26)</f>
        <v>154352</v>
      </c>
      <c r="J27" s="161">
        <f t="shared" si="0"/>
        <v>0</v>
      </c>
      <c r="K27" s="160">
        <f t="shared" si="0"/>
        <v>115612</v>
      </c>
      <c r="L27" s="161">
        <f t="shared" si="0"/>
        <v>0</v>
      </c>
      <c r="M27" s="160">
        <f t="shared" si="0"/>
        <v>33023</v>
      </c>
      <c r="N27" s="161">
        <f t="shared" si="0"/>
        <v>0</v>
      </c>
      <c r="O27" s="162">
        <f t="shared" si="0"/>
        <v>35575</v>
      </c>
    </row>
    <row r="28" spans="1:15" s="1" customFormat="1" ht="25.5" customHeight="1">
      <c r="A28" s="13"/>
      <c r="B28" s="13" t="s">
        <v>67</v>
      </c>
      <c r="C28" s="13"/>
      <c r="D28" s="13"/>
      <c r="E28" s="13"/>
      <c r="F28" s="38"/>
      <c r="G28" s="38"/>
      <c r="H28" s="38"/>
      <c r="I28" s="73">
        <v>-11959</v>
      </c>
      <c r="J28" s="16"/>
      <c r="K28" s="16">
        <v>5479</v>
      </c>
      <c r="L28" s="18"/>
      <c r="M28" s="74">
        <v>-1149</v>
      </c>
      <c r="N28" s="16"/>
      <c r="O28" s="74">
        <v>-208</v>
      </c>
    </row>
    <row r="29" spans="1:15" s="1" customFormat="1" ht="25.5" customHeight="1">
      <c r="A29" s="13"/>
      <c r="B29" s="13" t="s">
        <v>156</v>
      </c>
      <c r="C29" s="13"/>
      <c r="D29" s="13"/>
      <c r="E29" s="13"/>
      <c r="F29" s="38"/>
      <c r="G29" s="38"/>
      <c r="H29" s="38"/>
      <c r="I29" s="73">
        <v>331</v>
      </c>
      <c r="J29" s="16"/>
      <c r="K29" s="16">
        <v>0</v>
      </c>
      <c r="L29" s="18"/>
      <c r="M29" s="74">
        <v>-1923</v>
      </c>
      <c r="N29" s="16"/>
      <c r="O29" s="74">
        <v>0</v>
      </c>
    </row>
    <row r="30" spans="1:15" s="1" customFormat="1" ht="25.5" customHeight="1">
      <c r="A30" s="13"/>
      <c r="B30" s="13" t="s">
        <v>136</v>
      </c>
      <c r="C30" s="13"/>
      <c r="D30" s="13"/>
      <c r="E30" s="13"/>
      <c r="F30" s="38"/>
      <c r="G30" s="38"/>
      <c r="H30" s="38"/>
      <c r="I30" s="149">
        <v>-8344</v>
      </c>
      <c r="J30" s="25"/>
      <c r="K30" s="25">
        <v>5267</v>
      </c>
      <c r="L30" s="18"/>
      <c r="M30" s="74">
        <v>990</v>
      </c>
      <c r="N30" s="16"/>
      <c r="O30" s="74">
        <v>228</v>
      </c>
    </row>
    <row r="31" spans="1:15" s="1" customFormat="1" ht="25.5" customHeight="1">
      <c r="A31" s="13"/>
      <c r="B31" s="13" t="s">
        <v>45</v>
      </c>
      <c r="C31" s="13"/>
      <c r="D31" s="13"/>
      <c r="E31" s="13"/>
      <c r="F31" s="38"/>
      <c r="G31" s="38"/>
      <c r="H31" s="38"/>
      <c r="I31" s="149">
        <v>1242</v>
      </c>
      <c r="J31" s="25"/>
      <c r="K31" s="25">
        <f>-10644+590-80+6796</f>
        <v>-3338</v>
      </c>
      <c r="L31" s="18"/>
      <c r="M31" s="149">
        <v>-1384</v>
      </c>
      <c r="N31" s="16"/>
      <c r="O31" s="149">
        <f>-509+184+303</f>
        <v>-22</v>
      </c>
    </row>
    <row r="32" spans="1:15" s="1" customFormat="1" ht="25.5" customHeight="1">
      <c r="A32" s="13"/>
      <c r="B32" s="13" t="s">
        <v>59</v>
      </c>
      <c r="C32" s="13"/>
      <c r="D32" s="13"/>
      <c r="E32" s="13"/>
      <c r="F32" s="38"/>
      <c r="G32" s="38"/>
      <c r="H32" s="38"/>
      <c r="I32" s="73">
        <v>-345</v>
      </c>
      <c r="J32" s="16"/>
      <c r="K32" s="16">
        <v>-720</v>
      </c>
      <c r="L32" s="18"/>
      <c r="M32" s="74">
        <v>-385</v>
      </c>
      <c r="N32" s="16"/>
      <c r="O32" s="74">
        <v>-54</v>
      </c>
    </row>
    <row r="33" spans="1:15" s="1" customFormat="1" ht="25.5" customHeight="1">
      <c r="A33" s="13"/>
      <c r="B33" s="13" t="s">
        <v>46</v>
      </c>
      <c r="C33" s="13"/>
      <c r="D33" s="13"/>
      <c r="E33" s="13"/>
      <c r="F33" s="38"/>
      <c r="G33" s="38"/>
      <c r="H33" s="38"/>
      <c r="I33" s="73">
        <v>-16136</v>
      </c>
      <c r="J33" s="16"/>
      <c r="K33" s="16">
        <v>-10642</v>
      </c>
      <c r="L33" s="18"/>
      <c r="M33" s="74">
        <v>-3077</v>
      </c>
      <c r="N33" s="16"/>
      <c r="O33" s="74">
        <v>-664</v>
      </c>
    </row>
    <row r="34" spans="1:15" s="1" customFormat="1" ht="25.5" customHeight="1">
      <c r="A34" s="13"/>
      <c r="B34" s="13" t="s">
        <v>95</v>
      </c>
      <c r="C34" s="13"/>
      <c r="D34" s="13"/>
      <c r="E34" s="13"/>
      <c r="F34" s="38"/>
      <c r="G34" s="38"/>
      <c r="H34" s="38"/>
      <c r="I34" s="73">
        <v>3595</v>
      </c>
      <c r="J34" s="16"/>
      <c r="K34" s="16">
        <v>0</v>
      </c>
      <c r="L34" s="18"/>
      <c r="M34" s="74">
        <v>7952</v>
      </c>
      <c r="N34" s="16"/>
      <c r="O34" s="74">
        <v>0</v>
      </c>
    </row>
    <row r="35" spans="1:15" s="1" customFormat="1" ht="25.5" customHeight="1" hidden="1">
      <c r="A35" s="13"/>
      <c r="B35" s="13" t="s">
        <v>157</v>
      </c>
      <c r="C35" s="13"/>
      <c r="D35" s="13"/>
      <c r="E35" s="13"/>
      <c r="F35" s="38"/>
      <c r="G35" s="38"/>
      <c r="H35" s="38"/>
      <c r="I35" s="73">
        <v>0</v>
      </c>
      <c r="J35" s="16"/>
      <c r="K35" s="16">
        <v>0</v>
      </c>
      <c r="L35" s="18"/>
      <c r="M35" s="74">
        <v>0</v>
      </c>
      <c r="N35" s="16"/>
      <c r="O35" s="74">
        <v>0</v>
      </c>
    </row>
    <row r="36" spans="1:15" s="1" customFormat="1" ht="25.5" customHeight="1">
      <c r="A36" s="13"/>
      <c r="B36" s="13" t="s">
        <v>47</v>
      </c>
      <c r="C36" s="13"/>
      <c r="D36" s="13"/>
      <c r="E36" s="13"/>
      <c r="F36" s="38"/>
      <c r="G36" s="38"/>
      <c r="H36" s="38"/>
      <c r="I36" s="73">
        <v>4995</v>
      </c>
      <c r="J36" s="16"/>
      <c r="K36" s="16">
        <v>0</v>
      </c>
      <c r="L36" s="18"/>
      <c r="M36" s="74">
        <v>1010</v>
      </c>
      <c r="N36" s="16"/>
      <c r="O36" s="74">
        <v>3360</v>
      </c>
    </row>
    <row r="37" spans="1:15" s="1" customFormat="1" ht="25.5" customHeight="1">
      <c r="A37" s="13"/>
      <c r="B37" s="13" t="s">
        <v>96</v>
      </c>
      <c r="C37" s="13"/>
      <c r="D37" s="13"/>
      <c r="E37" s="13"/>
      <c r="F37" s="38"/>
      <c r="G37" s="38"/>
      <c r="H37" s="38"/>
      <c r="I37" s="73">
        <v>5791</v>
      </c>
      <c r="J37" s="16"/>
      <c r="K37" s="16">
        <v>-1300</v>
      </c>
      <c r="L37" s="18"/>
      <c r="M37" s="74">
        <v>-4241</v>
      </c>
      <c r="N37" s="16"/>
      <c r="O37" s="74">
        <v>0</v>
      </c>
    </row>
    <row r="38" spans="1:18" s="1" customFormat="1" ht="25.5" customHeight="1">
      <c r="A38" s="13"/>
      <c r="B38" s="13" t="s">
        <v>97</v>
      </c>
      <c r="C38" s="13"/>
      <c r="D38" s="13"/>
      <c r="E38" s="13"/>
      <c r="F38" s="38"/>
      <c r="G38" s="38"/>
      <c r="H38" s="38"/>
      <c r="I38" s="73">
        <v>1098</v>
      </c>
      <c r="J38" s="16"/>
      <c r="K38" s="16">
        <v>0</v>
      </c>
      <c r="L38" s="18"/>
      <c r="M38" s="74">
        <v>794</v>
      </c>
      <c r="N38" s="16"/>
      <c r="O38" s="74">
        <v>2007</v>
      </c>
      <c r="R38" s="56"/>
    </row>
    <row r="39" spans="1:18" s="1" customFormat="1" ht="25.5" customHeight="1">
      <c r="A39" s="13"/>
      <c r="B39" s="13" t="s">
        <v>48</v>
      </c>
      <c r="C39" s="13"/>
      <c r="D39" s="13"/>
      <c r="E39" s="13"/>
      <c r="F39" s="38"/>
      <c r="G39" s="38"/>
      <c r="H39" s="38"/>
      <c r="I39" s="73">
        <f>-1773-2260</f>
        <v>-4033</v>
      </c>
      <c r="J39" s="16"/>
      <c r="K39" s="16">
        <f>20397-16851</f>
        <v>3546</v>
      </c>
      <c r="L39" s="18"/>
      <c r="M39" s="74">
        <v>-836</v>
      </c>
      <c r="N39" s="16"/>
      <c r="O39" s="74">
        <f>2508-3548-90</f>
        <v>-1130</v>
      </c>
      <c r="R39" s="56"/>
    </row>
    <row r="40" spans="1:18" s="1" customFormat="1" ht="25.5" customHeight="1">
      <c r="A40" s="13"/>
      <c r="B40" s="13" t="s">
        <v>137</v>
      </c>
      <c r="C40" s="13"/>
      <c r="D40" s="13"/>
      <c r="E40" s="13"/>
      <c r="F40" s="38"/>
      <c r="G40" s="38"/>
      <c r="H40" s="38"/>
      <c r="I40" s="73">
        <v>-97</v>
      </c>
      <c r="J40" s="16"/>
      <c r="K40" s="16">
        <f>147-6</f>
        <v>141</v>
      </c>
      <c r="L40" s="18"/>
      <c r="M40" s="74">
        <v>0</v>
      </c>
      <c r="N40" s="16"/>
      <c r="O40" s="74">
        <v>0</v>
      </c>
      <c r="R40" s="56"/>
    </row>
    <row r="41" spans="1:18" s="1" customFormat="1" ht="25.5" customHeight="1">
      <c r="A41" s="13"/>
      <c r="B41" s="71" t="s">
        <v>101</v>
      </c>
      <c r="C41" s="13"/>
      <c r="D41" s="13"/>
      <c r="E41" s="13"/>
      <c r="F41" s="38"/>
      <c r="G41" s="38"/>
      <c r="H41" s="38"/>
      <c r="I41" s="73">
        <v>-36719</v>
      </c>
      <c r="J41" s="16"/>
      <c r="K41" s="34">
        <v>-4402</v>
      </c>
      <c r="L41" s="18"/>
      <c r="M41" s="74">
        <v>-6083</v>
      </c>
      <c r="N41" s="16"/>
      <c r="O41" s="74">
        <v>-3951</v>
      </c>
      <c r="P41" s="57"/>
      <c r="Q41" s="74"/>
      <c r="R41" s="56"/>
    </row>
    <row r="42" spans="1:18" s="1" customFormat="1" ht="23.25">
      <c r="A42" s="36" t="s">
        <v>49</v>
      </c>
      <c r="B42" s="13"/>
      <c r="C42" s="37"/>
      <c r="D42" s="13"/>
      <c r="E42" s="13"/>
      <c r="F42" s="38"/>
      <c r="G42" s="38"/>
      <c r="H42" s="38"/>
      <c r="I42" s="136">
        <f>SUM(I27:I41)</f>
        <v>93771</v>
      </c>
      <c r="J42" s="24">
        <f>SUM(J27:J39)</f>
        <v>0</v>
      </c>
      <c r="K42" s="15">
        <f>SUM(K27:K41)</f>
        <v>109643</v>
      </c>
      <c r="L42" s="24"/>
      <c r="M42" s="136">
        <f>SUM(M27:M41)</f>
        <v>24691</v>
      </c>
      <c r="N42" s="24">
        <f>SUM(N27:N39)</f>
        <v>0</v>
      </c>
      <c r="O42" s="136">
        <f>SUM(O27:O41)</f>
        <v>35141</v>
      </c>
      <c r="P42" s="57"/>
      <c r="R42" s="56"/>
    </row>
    <row r="43" spans="1:18" s="1" customFormat="1" ht="23.25">
      <c r="A43" s="36"/>
      <c r="B43" s="13"/>
      <c r="C43" s="37"/>
      <c r="D43" s="13"/>
      <c r="E43" s="13"/>
      <c r="F43" s="38"/>
      <c r="G43" s="38"/>
      <c r="H43" s="38"/>
      <c r="I43" s="143"/>
      <c r="J43" s="24"/>
      <c r="K43" s="24"/>
      <c r="L43" s="24"/>
      <c r="M43" s="143"/>
      <c r="N43" s="24"/>
      <c r="O43" s="143"/>
      <c r="R43" s="56"/>
    </row>
    <row r="44" spans="1:18" s="1" customFormat="1" ht="23.25">
      <c r="A44" s="36"/>
      <c r="B44" s="13"/>
      <c r="C44" s="37"/>
      <c r="D44" s="13"/>
      <c r="E44" s="13"/>
      <c r="F44" s="38"/>
      <c r="G44" s="38"/>
      <c r="H44" s="38"/>
      <c r="I44" s="143"/>
      <c r="J44" s="24"/>
      <c r="K44" s="24"/>
      <c r="L44" s="24"/>
      <c r="M44" s="143"/>
      <c r="N44" s="24"/>
      <c r="O44" s="143"/>
      <c r="R44" s="176"/>
    </row>
    <row r="45" spans="1:16" s="22" customFormat="1" ht="27" customHeight="1">
      <c r="A45" s="242" t="str">
        <f>A1</f>
        <v>บริษัท เชียงใหม่รามธุรกิจการแพทย์ จำกัด (มหาชน) และบริษัทย่อย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43"/>
    </row>
    <row r="46" spans="1:15" s="22" customFormat="1" ht="27" customHeight="1">
      <c r="A46" s="243" t="s">
        <v>42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</row>
    <row r="47" spans="1:15" s="22" customFormat="1" ht="27" customHeight="1">
      <c r="A47" s="244" t="str">
        <f>+A3</f>
        <v>สำหรับงวด 6 เดือน สิ้นสุดวันที่ 30 มิถุนายน 2551 และ 2550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</row>
    <row r="48" spans="1:15" s="22" customFormat="1" ht="26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50"/>
      <c r="N48" s="2"/>
      <c r="O48" s="163" t="s">
        <v>3</v>
      </c>
    </row>
    <row r="49" spans="1:15" s="22" customFormat="1" ht="26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145"/>
      <c r="N49" s="26"/>
      <c r="O49" s="163" t="s">
        <v>5</v>
      </c>
    </row>
    <row r="50" spans="1:15" s="1" customFormat="1" ht="25.5" customHeight="1">
      <c r="A50" s="51"/>
      <c r="B50" s="51"/>
      <c r="C50" s="51"/>
      <c r="D50" s="51"/>
      <c r="E50" s="51"/>
      <c r="F50" s="51"/>
      <c r="G50" s="51"/>
      <c r="H50" s="51"/>
      <c r="I50" s="241" t="s">
        <v>1</v>
      </c>
      <c r="J50" s="241"/>
      <c r="K50" s="241"/>
      <c r="L50" s="51"/>
      <c r="M50" s="241" t="s">
        <v>102</v>
      </c>
      <c r="N50" s="241"/>
      <c r="O50" s="241"/>
    </row>
    <row r="51" spans="1:15" s="1" customFormat="1" ht="25.5" customHeight="1">
      <c r="A51" s="52"/>
      <c r="B51" s="52"/>
      <c r="C51" s="52"/>
      <c r="D51" s="52"/>
      <c r="E51" s="52"/>
      <c r="F51" s="52"/>
      <c r="G51" s="52"/>
      <c r="H51" s="52"/>
      <c r="I51" s="165">
        <v>2551</v>
      </c>
      <c r="J51" s="165"/>
      <c r="K51" s="165">
        <v>2550</v>
      </c>
      <c r="L51" s="166"/>
      <c r="M51" s="167">
        <v>2551</v>
      </c>
      <c r="N51" s="166"/>
      <c r="O51" s="167">
        <v>2550</v>
      </c>
    </row>
    <row r="52" spans="1:15" s="1" customFormat="1" ht="25.5" customHeight="1">
      <c r="A52" s="3"/>
      <c r="B52" s="3"/>
      <c r="C52" s="3"/>
      <c r="D52" s="3"/>
      <c r="E52" s="3"/>
      <c r="F52" s="3"/>
      <c r="G52" s="3"/>
      <c r="H52" s="3"/>
      <c r="I52" s="4" t="s">
        <v>2</v>
      </c>
      <c r="J52" s="4"/>
      <c r="K52" s="4" t="s">
        <v>2</v>
      </c>
      <c r="L52" s="3"/>
      <c r="M52" s="133" t="s">
        <v>2</v>
      </c>
      <c r="N52" s="3"/>
      <c r="O52" s="133" t="s">
        <v>2</v>
      </c>
    </row>
    <row r="53" spans="1:15" s="1" customFormat="1" ht="25.5" customHeight="1">
      <c r="A53" s="36" t="s">
        <v>50</v>
      </c>
      <c r="B53" s="13"/>
      <c r="C53" s="13"/>
      <c r="D53" s="13"/>
      <c r="E53" s="13"/>
      <c r="F53" s="38"/>
      <c r="G53" s="38"/>
      <c r="H53" s="38"/>
      <c r="I53" s="42"/>
      <c r="J53" s="42"/>
      <c r="K53" s="42"/>
      <c r="L53" s="29"/>
      <c r="M53" s="152"/>
      <c r="N53" s="44"/>
      <c r="O53" s="134"/>
    </row>
    <row r="54" spans="1:15" s="1" customFormat="1" ht="25.5" customHeight="1">
      <c r="A54" s="13"/>
      <c r="B54" s="13" t="s">
        <v>138</v>
      </c>
      <c r="C54" s="37"/>
      <c r="D54" s="13"/>
      <c r="E54" s="13"/>
      <c r="F54" s="38"/>
      <c r="G54" s="38"/>
      <c r="H54" s="38"/>
      <c r="I54" s="16">
        <v>-376</v>
      </c>
      <c r="J54" s="16"/>
      <c r="K54" s="16">
        <v>0</v>
      </c>
      <c r="L54" s="25"/>
      <c r="M54" s="73">
        <v>-376</v>
      </c>
      <c r="N54" s="16"/>
      <c r="O54" s="73">
        <v>-120000</v>
      </c>
    </row>
    <row r="55" spans="1:15" s="1" customFormat="1" ht="25.5" customHeight="1">
      <c r="A55" s="13"/>
      <c r="B55" s="13" t="s">
        <v>68</v>
      </c>
      <c r="C55" s="13"/>
      <c r="D55" s="13"/>
      <c r="E55" s="13"/>
      <c r="F55" s="38"/>
      <c r="G55" s="38"/>
      <c r="H55" s="38"/>
      <c r="I55" s="16">
        <v>3126</v>
      </c>
      <c r="J55" s="16"/>
      <c r="K55" s="16">
        <v>748</v>
      </c>
      <c r="L55" s="18"/>
      <c r="M55" s="74">
        <v>230</v>
      </c>
      <c r="N55" s="16"/>
      <c r="O55" s="74">
        <v>670</v>
      </c>
    </row>
    <row r="56" spans="1:15" s="1" customFormat="1" ht="25.5" customHeight="1" hidden="1">
      <c r="A56" s="13"/>
      <c r="B56" s="13" t="s">
        <v>69</v>
      </c>
      <c r="C56" s="13"/>
      <c r="D56" s="13"/>
      <c r="E56" s="13"/>
      <c r="F56" s="38"/>
      <c r="G56" s="38"/>
      <c r="H56" s="38"/>
      <c r="I56" s="16"/>
      <c r="J56" s="16"/>
      <c r="K56" s="73">
        <v>0</v>
      </c>
      <c r="L56" s="18"/>
      <c r="M56" s="74">
        <v>0</v>
      </c>
      <c r="N56" s="16"/>
      <c r="O56" s="74">
        <v>0</v>
      </c>
    </row>
    <row r="57" spans="1:15" s="1" customFormat="1" ht="25.5" customHeight="1" hidden="1">
      <c r="A57" s="13"/>
      <c r="B57" s="13" t="s">
        <v>127</v>
      </c>
      <c r="C57" s="37"/>
      <c r="D57" s="13"/>
      <c r="E57" s="13"/>
      <c r="F57" s="38"/>
      <c r="G57" s="38"/>
      <c r="H57" s="38"/>
      <c r="I57" s="16"/>
      <c r="J57" s="16"/>
      <c r="K57" s="73">
        <v>0</v>
      </c>
      <c r="L57" s="25"/>
      <c r="M57" s="73">
        <v>0</v>
      </c>
      <c r="N57" s="16"/>
      <c r="O57" s="74">
        <v>0</v>
      </c>
    </row>
    <row r="58" spans="1:15" s="1" customFormat="1" ht="25.5" customHeight="1" hidden="1">
      <c r="A58" s="13"/>
      <c r="B58" s="13" t="s">
        <v>128</v>
      </c>
      <c r="C58" s="37"/>
      <c r="D58" s="13"/>
      <c r="E58" s="13"/>
      <c r="F58" s="38"/>
      <c r="G58" s="38"/>
      <c r="H58" s="38"/>
      <c r="I58" s="16"/>
      <c r="J58" s="16"/>
      <c r="K58" s="16">
        <v>0</v>
      </c>
      <c r="L58" s="25"/>
      <c r="M58" s="73">
        <v>0</v>
      </c>
      <c r="N58" s="16"/>
      <c r="O58" s="73">
        <v>0</v>
      </c>
    </row>
    <row r="59" spans="1:15" s="1" customFormat="1" ht="25.5" customHeight="1">
      <c r="A59" s="13"/>
      <c r="B59" s="13" t="s">
        <v>99</v>
      </c>
      <c r="C59" s="13"/>
      <c r="D59" s="13"/>
      <c r="E59" s="13"/>
      <c r="F59" s="38"/>
      <c r="G59" s="38"/>
      <c r="H59" s="38"/>
      <c r="I59" s="16">
        <v>0</v>
      </c>
      <c r="J59" s="16"/>
      <c r="K59" s="16">
        <v>0</v>
      </c>
      <c r="L59" s="18"/>
      <c r="M59" s="74">
        <v>-3658</v>
      </c>
      <c r="N59" s="16"/>
      <c r="O59" s="74">
        <v>0</v>
      </c>
    </row>
    <row r="60" spans="1:15" s="1" customFormat="1" ht="25.5" customHeight="1" hidden="1">
      <c r="A60" s="13"/>
      <c r="B60" s="13" t="s">
        <v>69</v>
      </c>
      <c r="C60" s="13"/>
      <c r="D60" s="13"/>
      <c r="E60" s="13"/>
      <c r="F60" s="38"/>
      <c r="G60" s="38"/>
      <c r="H60" s="38"/>
      <c r="I60" s="16"/>
      <c r="J60" s="16"/>
      <c r="K60" s="16"/>
      <c r="L60" s="18"/>
      <c r="M60" s="74"/>
      <c r="N60" s="16"/>
      <c r="O60" s="74"/>
    </row>
    <row r="61" spans="1:15" s="1" customFormat="1" ht="25.5" customHeight="1">
      <c r="A61" s="13"/>
      <c r="B61" s="13" t="s">
        <v>185</v>
      </c>
      <c r="C61" s="37"/>
      <c r="D61" s="13"/>
      <c r="E61" s="13"/>
      <c r="F61" s="38"/>
      <c r="G61" s="38"/>
      <c r="H61" s="38"/>
      <c r="I61" s="16">
        <v>0</v>
      </c>
      <c r="J61" s="16"/>
      <c r="K61" s="16">
        <v>-905</v>
      </c>
      <c r="L61" s="25"/>
      <c r="M61" s="73">
        <v>0</v>
      </c>
      <c r="N61" s="16"/>
      <c r="O61" s="73">
        <v>0</v>
      </c>
    </row>
    <row r="62" spans="1:15" s="1" customFormat="1" ht="25.5" customHeight="1">
      <c r="A62" s="13"/>
      <c r="B62" s="13" t="s">
        <v>158</v>
      </c>
      <c r="C62" s="13"/>
      <c r="D62" s="13"/>
      <c r="E62" s="13"/>
      <c r="F62" s="38"/>
      <c r="G62" s="38"/>
      <c r="H62" s="38"/>
      <c r="I62" s="16">
        <v>194244</v>
      </c>
      <c r="J62" s="16"/>
      <c r="K62" s="16">
        <v>0</v>
      </c>
      <c r="L62" s="18"/>
      <c r="M62" s="74">
        <v>0</v>
      </c>
      <c r="N62" s="16"/>
      <c r="O62" s="74">
        <v>0</v>
      </c>
    </row>
    <row r="63" spans="1:15" s="1" customFormat="1" ht="25.5" customHeight="1">
      <c r="A63" s="13"/>
      <c r="B63" s="13" t="s">
        <v>70</v>
      </c>
      <c r="C63" s="13"/>
      <c r="D63" s="13"/>
      <c r="E63" s="13"/>
      <c r="F63" s="38"/>
      <c r="G63" s="38"/>
      <c r="H63" s="38"/>
      <c r="I63" s="16">
        <v>-67502</v>
      </c>
      <c r="J63" s="16"/>
      <c r="K63" s="16">
        <v>-124438</v>
      </c>
      <c r="L63" s="18"/>
      <c r="M63" s="74">
        <v>-23547</v>
      </c>
      <c r="N63" s="16"/>
      <c r="O63" s="74">
        <v>-9828</v>
      </c>
    </row>
    <row r="64" spans="1:15" s="1" customFormat="1" ht="25.5" customHeight="1">
      <c r="A64" s="13"/>
      <c r="B64" s="13" t="s">
        <v>71</v>
      </c>
      <c r="C64" s="13"/>
      <c r="D64" s="13"/>
      <c r="E64" s="13"/>
      <c r="F64" s="38"/>
      <c r="G64" s="38"/>
      <c r="H64" s="38"/>
      <c r="I64" s="16">
        <v>4393</v>
      </c>
      <c r="J64" s="16"/>
      <c r="K64" s="16">
        <v>0</v>
      </c>
      <c r="L64" s="18"/>
      <c r="M64" s="74">
        <v>681</v>
      </c>
      <c r="N64" s="16"/>
      <c r="O64" s="74">
        <v>101</v>
      </c>
    </row>
    <row r="65" spans="1:17" s="1" customFormat="1" ht="25.5" customHeight="1">
      <c r="A65" s="13"/>
      <c r="B65" s="70" t="s">
        <v>98</v>
      </c>
      <c r="C65" s="13"/>
      <c r="D65" s="13"/>
      <c r="E65" s="13"/>
      <c r="F65" s="38"/>
      <c r="G65" s="38"/>
      <c r="H65" s="38"/>
      <c r="I65" s="16">
        <v>3285</v>
      </c>
      <c r="J65" s="16"/>
      <c r="K65" s="34">
        <v>1423</v>
      </c>
      <c r="L65" s="18"/>
      <c r="M65" s="74">
        <v>2070</v>
      </c>
      <c r="N65" s="16"/>
      <c r="O65" s="74">
        <v>764</v>
      </c>
      <c r="Q65" s="177"/>
    </row>
    <row r="66" spans="1:15" s="1" customFormat="1" ht="25.5" customHeight="1">
      <c r="A66" s="36" t="s">
        <v>51</v>
      </c>
      <c r="B66" s="13"/>
      <c r="C66" s="37"/>
      <c r="D66" s="13"/>
      <c r="E66" s="13"/>
      <c r="F66" s="38"/>
      <c r="G66" s="38"/>
      <c r="H66" s="38"/>
      <c r="I66" s="15">
        <f>SUM(I54:I65)</f>
        <v>137170</v>
      </c>
      <c r="J66" s="24">
        <f>SUM(J54:J65)</f>
        <v>0</v>
      </c>
      <c r="K66" s="15">
        <f>SUM(K54:K65)</f>
        <v>-123172</v>
      </c>
      <c r="L66" s="24"/>
      <c r="M66" s="136">
        <f>SUM(M54:M65)</f>
        <v>-24600</v>
      </c>
      <c r="N66" s="24"/>
      <c r="O66" s="136">
        <f>SUM(O54:O65)</f>
        <v>-128293</v>
      </c>
    </row>
    <row r="67" spans="1:15" s="1" customFormat="1" ht="25.5" customHeight="1">
      <c r="A67" s="36" t="s">
        <v>52</v>
      </c>
      <c r="B67" s="13"/>
      <c r="C67" s="13"/>
      <c r="D67" s="13"/>
      <c r="E67" s="13"/>
      <c r="F67" s="38"/>
      <c r="G67" s="38"/>
      <c r="H67" s="38"/>
      <c r="I67" s="17"/>
      <c r="J67" s="17"/>
      <c r="K67" s="17"/>
      <c r="L67" s="3"/>
      <c r="M67" s="146"/>
      <c r="N67" s="17"/>
      <c r="O67" s="164"/>
    </row>
    <row r="68" spans="1:15" s="1" customFormat="1" ht="25.5" customHeight="1">
      <c r="A68" s="36"/>
      <c r="B68" s="13" t="s">
        <v>140</v>
      </c>
      <c r="C68" s="13"/>
      <c r="D68" s="13"/>
      <c r="E68" s="13"/>
      <c r="F68" s="38"/>
      <c r="G68" s="38"/>
      <c r="H68" s="38"/>
      <c r="I68" s="16">
        <v>-44423</v>
      </c>
      <c r="J68" s="17"/>
      <c r="K68" s="16">
        <v>-32956</v>
      </c>
      <c r="L68" s="3"/>
      <c r="M68" s="74">
        <v>0</v>
      </c>
      <c r="N68" s="17"/>
      <c r="O68" s="164">
        <v>0</v>
      </c>
    </row>
    <row r="69" spans="1:15" s="1" customFormat="1" ht="25.5" customHeight="1">
      <c r="A69" s="36"/>
      <c r="B69" s="13" t="s">
        <v>221</v>
      </c>
      <c r="C69" s="13"/>
      <c r="D69" s="13"/>
      <c r="E69" s="13"/>
      <c r="F69" s="38"/>
      <c r="G69" s="38"/>
      <c r="H69" s="38"/>
      <c r="I69" s="16">
        <v>0</v>
      </c>
      <c r="J69" s="17"/>
      <c r="K69" s="16">
        <v>0</v>
      </c>
      <c r="L69" s="3"/>
      <c r="M69" s="74">
        <v>30000</v>
      </c>
      <c r="N69" s="17"/>
      <c r="O69" s="164">
        <v>0</v>
      </c>
    </row>
    <row r="70" spans="1:15" s="1" customFormat="1" ht="25.5" customHeight="1">
      <c r="A70" s="36"/>
      <c r="B70" s="13" t="s">
        <v>143</v>
      </c>
      <c r="C70" s="13"/>
      <c r="D70" s="13"/>
      <c r="E70" s="13"/>
      <c r="F70" s="38"/>
      <c r="G70" s="38"/>
      <c r="H70" s="38"/>
      <c r="I70" s="16">
        <v>39000</v>
      </c>
      <c r="J70" s="17"/>
      <c r="K70" s="168">
        <v>69000</v>
      </c>
      <c r="L70" s="3"/>
      <c r="M70" s="74">
        <v>0</v>
      </c>
      <c r="N70" s="17"/>
      <c r="O70" s="164">
        <v>0</v>
      </c>
    </row>
    <row r="71" spans="1:15" s="1" customFormat="1" ht="25.5" customHeight="1">
      <c r="A71" s="36"/>
      <c r="B71" s="13" t="s">
        <v>142</v>
      </c>
      <c r="C71" s="13"/>
      <c r="D71" s="13"/>
      <c r="E71" s="13"/>
      <c r="F71" s="38"/>
      <c r="G71" s="38"/>
      <c r="H71" s="38"/>
      <c r="I71" s="16">
        <v>-34700</v>
      </c>
      <c r="J71" s="17"/>
      <c r="K71" s="16">
        <v>-45000</v>
      </c>
      <c r="L71" s="3"/>
      <c r="M71" s="146">
        <v>0</v>
      </c>
      <c r="N71" s="17"/>
      <c r="O71" s="164">
        <v>0</v>
      </c>
    </row>
    <row r="72" spans="1:15" s="1" customFormat="1" ht="25.5" customHeight="1">
      <c r="A72" s="36"/>
      <c r="B72" s="13" t="s">
        <v>159</v>
      </c>
      <c r="C72" s="13"/>
      <c r="D72" s="13"/>
      <c r="E72" s="13"/>
      <c r="F72" s="38"/>
      <c r="G72" s="38"/>
      <c r="H72" s="38"/>
      <c r="I72" s="16">
        <v>15600</v>
      </c>
      <c r="J72" s="17"/>
      <c r="K72" s="16">
        <v>5500</v>
      </c>
      <c r="L72" s="3"/>
      <c r="M72" s="146">
        <v>0</v>
      </c>
      <c r="N72" s="17"/>
      <c r="O72" s="164">
        <v>0</v>
      </c>
    </row>
    <row r="73" spans="1:15" s="1" customFormat="1" ht="25.5" customHeight="1">
      <c r="A73" s="36"/>
      <c r="B73" s="13" t="s">
        <v>187</v>
      </c>
      <c r="C73" s="13"/>
      <c r="D73" s="13"/>
      <c r="E73" s="13"/>
      <c r="F73" s="38"/>
      <c r="G73" s="38"/>
      <c r="H73" s="38"/>
      <c r="I73" s="16">
        <v>-3500</v>
      </c>
      <c r="J73" s="17"/>
      <c r="K73" s="16">
        <v>-16000</v>
      </c>
      <c r="L73" s="3"/>
      <c r="M73" s="146">
        <v>0</v>
      </c>
      <c r="N73" s="17"/>
      <c r="O73" s="164">
        <v>0</v>
      </c>
    </row>
    <row r="74" spans="1:15" s="1" customFormat="1" ht="25.5" customHeight="1">
      <c r="A74" s="36"/>
      <c r="B74" s="13" t="s">
        <v>186</v>
      </c>
      <c r="C74" s="13"/>
      <c r="D74" s="13"/>
      <c r="E74" s="13"/>
      <c r="F74" s="38"/>
      <c r="G74" s="38"/>
      <c r="H74" s="38"/>
      <c r="I74" s="16">
        <v>0</v>
      </c>
      <c r="J74" s="17"/>
      <c r="K74" s="16">
        <v>81000</v>
      </c>
      <c r="L74" s="3"/>
      <c r="M74" s="146">
        <v>0</v>
      </c>
      <c r="N74" s="17"/>
      <c r="O74" s="74">
        <v>0</v>
      </c>
    </row>
    <row r="75" spans="1:15" s="1" customFormat="1" ht="25.5" customHeight="1">
      <c r="A75" s="36"/>
      <c r="B75" s="13" t="s">
        <v>219</v>
      </c>
      <c r="C75" s="13"/>
      <c r="D75" s="13"/>
      <c r="E75" s="13"/>
      <c r="F75" s="38"/>
      <c r="G75" s="38"/>
      <c r="H75" s="38"/>
      <c r="I75" s="16">
        <v>-1000</v>
      </c>
      <c r="J75" s="16"/>
      <c r="K75" s="16">
        <v>0</v>
      </c>
      <c r="L75" s="16"/>
      <c r="M75" s="16">
        <v>0</v>
      </c>
      <c r="N75" s="16"/>
      <c r="O75" s="16">
        <v>0</v>
      </c>
    </row>
    <row r="76" spans="1:15" s="1" customFormat="1" ht="25.5" customHeight="1">
      <c r="A76" s="36"/>
      <c r="B76" s="13" t="s">
        <v>139</v>
      </c>
      <c r="C76" s="13"/>
      <c r="D76" s="13"/>
      <c r="E76" s="13"/>
      <c r="F76" s="38"/>
      <c r="G76" s="38"/>
      <c r="H76" s="38"/>
      <c r="I76" s="16">
        <v>-367</v>
      </c>
      <c r="J76" s="17"/>
      <c r="K76" s="16">
        <v>-571</v>
      </c>
      <c r="L76" s="3"/>
      <c r="M76" s="146">
        <v>0</v>
      </c>
      <c r="N76" s="17"/>
      <c r="O76" s="164">
        <v>0</v>
      </c>
    </row>
    <row r="77" spans="1:15" s="1" customFormat="1" ht="25.5" customHeight="1">
      <c r="A77" s="36"/>
      <c r="B77" s="13" t="s">
        <v>160</v>
      </c>
      <c r="C77" s="13"/>
      <c r="D77" s="13"/>
      <c r="E77" s="13"/>
      <c r="F77" s="38"/>
      <c r="G77" s="38"/>
      <c r="H77" s="38"/>
      <c r="I77" s="16">
        <v>-11316</v>
      </c>
      <c r="J77" s="17"/>
      <c r="K77" s="16">
        <v>-21590</v>
      </c>
      <c r="L77" s="3"/>
      <c r="M77" s="146">
        <v>0</v>
      </c>
      <c r="N77" s="17"/>
      <c r="O77" s="164">
        <v>0</v>
      </c>
    </row>
    <row r="78" spans="1:15" s="1" customFormat="1" ht="25.5" customHeight="1">
      <c r="A78" s="36"/>
      <c r="B78" s="13" t="s">
        <v>184</v>
      </c>
      <c r="C78" s="13"/>
      <c r="D78" s="13"/>
      <c r="E78" s="13"/>
      <c r="F78" s="38"/>
      <c r="G78" s="38"/>
      <c r="H78" s="38"/>
      <c r="I78" s="17">
        <v>0</v>
      </c>
      <c r="J78" s="17"/>
      <c r="K78" s="17">
        <v>0</v>
      </c>
      <c r="L78" s="3"/>
      <c r="M78" s="146">
        <v>0</v>
      </c>
      <c r="N78" s="17"/>
      <c r="O78" s="74">
        <v>120000</v>
      </c>
    </row>
    <row r="79" spans="1:15" s="1" customFormat="1" ht="25.5" customHeight="1">
      <c r="A79" s="36"/>
      <c r="B79" s="13" t="s">
        <v>216</v>
      </c>
      <c r="C79" s="13"/>
      <c r="D79" s="13"/>
      <c r="E79" s="13"/>
      <c r="F79" s="38"/>
      <c r="G79" s="38"/>
      <c r="H79" s="38"/>
      <c r="I79" s="16">
        <v>-3658</v>
      </c>
      <c r="J79" s="17"/>
      <c r="K79" s="16">
        <v>0</v>
      </c>
      <c r="L79" s="3"/>
      <c r="M79" s="146">
        <v>0</v>
      </c>
      <c r="N79" s="17"/>
      <c r="O79" s="164">
        <v>0</v>
      </c>
    </row>
    <row r="80" spans="1:15" s="1" customFormat="1" ht="25.5" customHeight="1">
      <c r="A80" s="36"/>
      <c r="B80" s="13" t="s">
        <v>182</v>
      </c>
      <c r="C80" s="13"/>
      <c r="D80" s="13"/>
      <c r="E80" s="13"/>
      <c r="F80" s="38"/>
      <c r="G80" s="38"/>
      <c r="H80" s="38"/>
      <c r="I80" s="16">
        <v>-58575</v>
      </c>
      <c r="J80" s="17"/>
      <c r="K80" s="16">
        <v>0</v>
      </c>
      <c r="L80" s="3"/>
      <c r="M80" s="74">
        <v>-58575</v>
      </c>
      <c r="N80" s="17"/>
      <c r="O80" s="74">
        <v>-24000</v>
      </c>
    </row>
    <row r="81" spans="1:15" s="70" customFormat="1" ht="25.5" customHeight="1">
      <c r="A81" s="71"/>
      <c r="B81" s="71" t="s">
        <v>100</v>
      </c>
      <c r="C81" s="71"/>
      <c r="D81" s="71"/>
      <c r="E81" s="71"/>
      <c r="F81" s="72"/>
      <c r="G81" s="72"/>
      <c r="H81" s="72"/>
      <c r="I81" s="16">
        <v>-20882</v>
      </c>
      <c r="J81" s="73"/>
      <c r="K81" s="130">
        <v>-27463</v>
      </c>
      <c r="L81" s="58"/>
      <c r="M81" s="130">
        <v>0</v>
      </c>
      <c r="N81" s="73"/>
      <c r="O81" s="74">
        <v>0</v>
      </c>
    </row>
    <row r="82" spans="1:15" s="1" customFormat="1" ht="25.5" customHeight="1">
      <c r="A82" s="36" t="s">
        <v>53</v>
      </c>
      <c r="B82" s="13"/>
      <c r="C82" s="37"/>
      <c r="D82" s="13"/>
      <c r="E82" s="13"/>
      <c r="F82" s="38"/>
      <c r="G82" s="38"/>
      <c r="H82" s="38"/>
      <c r="I82" s="15">
        <f>SUM(I68:I81)</f>
        <v>-123821</v>
      </c>
      <c r="J82" s="15"/>
      <c r="K82" s="15">
        <f>SUM(K68:K81)</f>
        <v>11920</v>
      </c>
      <c r="L82" s="24"/>
      <c r="M82" s="136">
        <f>SUM(M68:M81)</f>
        <v>-28575</v>
      </c>
      <c r="N82" s="24"/>
      <c r="O82" s="136">
        <f>SUM(O68:O81)</f>
        <v>96000</v>
      </c>
    </row>
    <row r="83" spans="1:15" s="1" customFormat="1" ht="14.25" customHeight="1">
      <c r="A83" s="13"/>
      <c r="B83" s="13"/>
      <c r="C83" s="13"/>
      <c r="D83" s="13"/>
      <c r="E83" s="13"/>
      <c r="F83" s="38"/>
      <c r="G83" s="38"/>
      <c r="H83" s="38"/>
      <c r="I83" s="16"/>
      <c r="J83" s="16"/>
      <c r="K83" s="16"/>
      <c r="L83" s="18"/>
      <c r="M83" s="74"/>
      <c r="N83" s="16"/>
      <c r="O83" s="73"/>
    </row>
    <row r="84" spans="1:15" s="1" customFormat="1" ht="25.5" customHeight="1">
      <c r="A84" s="36" t="s">
        <v>54</v>
      </c>
      <c r="B84" s="13"/>
      <c r="C84" s="13"/>
      <c r="D84" s="13"/>
      <c r="E84" s="13"/>
      <c r="F84" s="38"/>
      <c r="G84" s="38"/>
      <c r="H84" s="38"/>
      <c r="I84" s="19">
        <f>I42+I66+I82</f>
        <v>107120</v>
      </c>
      <c r="J84" s="19"/>
      <c r="K84" s="19">
        <f>K42+K66+K82</f>
        <v>-1609</v>
      </c>
      <c r="L84" s="24"/>
      <c r="M84" s="153">
        <f>SUM(M42+M66+M82)</f>
        <v>-28484</v>
      </c>
      <c r="N84" s="19"/>
      <c r="O84" s="153">
        <f>SUM(O42+O66+O82)</f>
        <v>2848</v>
      </c>
    </row>
    <row r="85" spans="1:15" s="1" customFormat="1" ht="25.5" customHeight="1">
      <c r="A85" s="36" t="s">
        <v>161</v>
      </c>
      <c r="B85" s="13"/>
      <c r="C85" s="13"/>
      <c r="D85" s="13"/>
      <c r="E85" s="13"/>
      <c r="F85" s="38"/>
      <c r="G85" s="38"/>
      <c r="H85" s="38"/>
      <c r="I85" s="24">
        <v>30492</v>
      </c>
      <c r="J85" s="24"/>
      <c r="K85" s="128">
        <v>11185</v>
      </c>
      <c r="L85" s="31"/>
      <c r="M85" s="154">
        <v>148932</v>
      </c>
      <c r="N85" s="12"/>
      <c r="O85" s="154">
        <v>38058</v>
      </c>
    </row>
    <row r="86" spans="1:15" s="1" customFormat="1" ht="25.5" customHeight="1" thickBot="1">
      <c r="A86" s="36" t="s">
        <v>162</v>
      </c>
      <c r="B86" s="13"/>
      <c r="C86" s="13"/>
      <c r="D86" s="13"/>
      <c r="E86" s="13"/>
      <c r="F86" s="38"/>
      <c r="G86" s="38"/>
      <c r="H86" s="38"/>
      <c r="I86" s="20">
        <f>SUM(I84:I85)</f>
        <v>137612</v>
      </c>
      <c r="J86" s="24">
        <f>SUM(J84:J85)</f>
        <v>0</v>
      </c>
      <c r="K86" s="20">
        <f>SUM(K84:K85)</f>
        <v>9576</v>
      </c>
      <c r="L86" s="31"/>
      <c r="M86" s="139">
        <f>SUM(M84:M85)</f>
        <v>120448</v>
      </c>
      <c r="N86" s="12"/>
      <c r="O86" s="139">
        <f>SUM(O84:O85)</f>
        <v>40906</v>
      </c>
    </row>
    <row r="87" spans="1:15" s="1" customFormat="1" ht="25.5" customHeight="1" thickTop="1">
      <c r="A87" s="36"/>
      <c r="B87" s="13"/>
      <c r="C87" s="13"/>
      <c r="D87" s="13"/>
      <c r="E87" s="13"/>
      <c r="F87" s="38"/>
      <c r="G87" s="38"/>
      <c r="H87" s="38"/>
      <c r="I87" s="24"/>
      <c r="J87" s="24"/>
      <c r="K87" s="24"/>
      <c r="L87" s="31"/>
      <c r="M87" s="143"/>
      <c r="N87" s="12"/>
      <c r="O87" s="143"/>
    </row>
    <row r="88" spans="1:15" s="1" customFormat="1" ht="25.5" customHeight="1">
      <c r="A88" s="36"/>
      <c r="B88" s="13"/>
      <c r="C88" s="13"/>
      <c r="D88" s="13"/>
      <c r="E88" s="13"/>
      <c r="F88" s="38"/>
      <c r="G88" s="38"/>
      <c r="H88" s="38"/>
      <c r="I88" s="24"/>
      <c r="J88" s="24"/>
      <c r="K88" s="24"/>
      <c r="L88" s="31"/>
      <c r="M88" s="143"/>
      <c r="N88" s="12"/>
      <c r="O88" s="143"/>
    </row>
    <row r="89" spans="1:15" s="1" customFormat="1" ht="25.5" customHeight="1">
      <c r="A89" s="36"/>
      <c r="B89" s="13"/>
      <c r="C89" s="13"/>
      <c r="D89" s="13"/>
      <c r="E89" s="13"/>
      <c r="F89" s="38"/>
      <c r="G89" s="38"/>
      <c r="H89" s="38"/>
      <c r="I89" s="24"/>
      <c r="J89" s="24"/>
      <c r="K89" s="24"/>
      <c r="L89" s="31"/>
      <c r="M89" s="143"/>
      <c r="N89" s="12"/>
      <c r="O89" s="143"/>
    </row>
    <row r="90" spans="1:15" s="1" customFormat="1" ht="25.5" customHeight="1">
      <c r="A90" s="36"/>
      <c r="B90" s="13"/>
      <c r="C90" s="13"/>
      <c r="D90" s="13"/>
      <c r="E90" s="13"/>
      <c r="F90" s="38"/>
      <c r="G90" s="38"/>
      <c r="H90" s="38"/>
      <c r="I90" s="24"/>
      <c r="J90" s="24"/>
      <c r="K90" s="24"/>
      <c r="L90" s="31"/>
      <c r="M90" s="143"/>
      <c r="N90" s="12"/>
      <c r="O90" s="143"/>
    </row>
    <row r="91" spans="1:15" s="1" customFormat="1" ht="25.5" customHeight="1">
      <c r="A91" s="36"/>
      <c r="B91" s="13"/>
      <c r="C91" s="13"/>
      <c r="D91" s="13"/>
      <c r="E91" s="13"/>
      <c r="F91" s="38"/>
      <c r="G91" s="38"/>
      <c r="H91" s="38"/>
      <c r="I91" s="24"/>
      <c r="J91" s="24"/>
      <c r="K91" s="24"/>
      <c r="L91" s="31"/>
      <c r="M91" s="143"/>
      <c r="N91" s="12"/>
      <c r="O91" s="143"/>
    </row>
    <row r="92" spans="1:15" s="1" customFormat="1" ht="25.5" customHeight="1">
      <c r="A92" s="36"/>
      <c r="B92" s="13"/>
      <c r="C92" s="13"/>
      <c r="D92" s="13"/>
      <c r="E92" s="13"/>
      <c r="F92" s="38"/>
      <c r="G92" s="38"/>
      <c r="H92" s="38"/>
      <c r="I92" s="24"/>
      <c r="J92" s="24"/>
      <c r="K92" s="24"/>
      <c r="L92" s="31"/>
      <c r="M92" s="143"/>
      <c r="N92" s="12"/>
      <c r="O92" s="143"/>
    </row>
    <row r="93" spans="1:15" s="1" customFormat="1" ht="25.5" customHeight="1">
      <c r="A93" s="36"/>
      <c r="B93" s="13"/>
      <c r="C93" s="13"/>
      <c r="D93" s="13"/>
      <c r="E93" s="13"/>
      <c r="F93" s="38"/>
      <c r="G93" s="38"/>
      <c r="H93" s="38"/>
      <c r="I93" s="24"/>
      <c r="J93" s="24"/>
      <c r="K93" s="24"/>
      <c r="L93" s="31"/>
      <c r="M93" s="143"/>
      <c r="N93" s="12"/>
      <c r="O93" s="143"/>
    </row>
    <row r="94" spans="1:15" s="1" customFormat="1" ht="25.5" customHeight="1">
      <c r="A94" s="36"/>
      <c r="B94" s="13"/>
      <c r="C94" s="13"/>
      <c r="D94" s="13"/>
      <c r="E94" s="13"/>
      <c r="F94" s="38"/>
      <c r="G94" s="38"/>
      <c r="H94" s="38"/>
      <c r="I94" s="24"/>
      <c r="J94" s="24"/>
      <c r="K94" s="24"/>
      <c r="L94" s="31"/>
      <c r="M94" s="143"/>
      <c r="N94" s="12"/>
      <c r="O94" s="143"/>
    </row>
    <row r="95" spans="1:15" s="1" customFormat="1" ht="25.5" customHeight="1">
      <c r="A95" s="36"/>
      <c r="B95" s="13"/>
      <c r="C95" s="13"/>
      <c r="D95" s="13"/>
      <c r="E95" s="13"/>
      <c r="F95" s="38"/>
      <c r="G95" s="38"/>
      <c r="H95" s="38"/>
      <c r="I95" s="24"/>
      <c r="J95" s="24"/>
      <c r="K95" s="24"/>
      <c r="L95" s="31"/>
      <c r="M95" s="143"/>
      <c r="N95" s="12"/>
      <c r="O95" s="143"/>
    </row>
    <row r="96" spans="1:15" s="1" customFormat="1" ht="25.5" customHeight="1">
      <c r="A96" s="36"/>
      <c r="B96" s="13"/>
      <c r="C96" s="13"/>
      <c r="D96" s="13"/>
      <c r="E96" s="13"/>
      <c r="F96" s="38"/>
      <c r="G96" s="38"/>
      <c r="H96" s="38"/>
      <c r="I96" s="24">
        <f>+I86-งบดุล!K11</f>
        <v>0</v>
      </c>
      <c r="J96" s="24"/>
      <c r="K96" s="24">
        <f>+K86-9576</f>
        <v>0</v>
      </c>
      <c r="L96" s="31"/>
      <c r="M96" s="143">
        <f>+M86-งบดุล!O11</f>
        <v>0</v>
      </c>
      <c r="N96" s="12"/>
      <c r="O96" s="143">
        <f>+O86-40906</f>
        <v>0</v>
      </c>
    </row>
    <row r="97" spans="1:15" s="1" customFormat="1" ht="25.5" customHeight="1">
      <c r="A97" s="36"/>
      <c r="B97" s="13"/>
      <c r="C97" s="13"/>
      <c r="D97" s="13"/>
      <c r="E97" s="13"/>
      <c r="F97" s="38"/>
      <c r="G97" s="38"/>
      <c r="H97" s="38"/>
      <c r="I97" s="24"/>
      <c r="J97" s="24"/>
      <c r="K97" s="24"/>
      <c r="L97" s="31"/>
      <c r="M97" s="143"/>
      <c r="N97" s="12"/>
      <c r="O97" s="143"/>
    </row>
    <row r="98" spans="1:15" s="1" customFormat="1" ht="25.5" customHeight="1">
      <c r="A98" s="36"/>
      <c r="B98" s="13"/>
      <c r="C98" s="13"/>
      <c r="D98" s="13"/>
      <c r="E98" s="13"/>
      <c r="F98" s="38"/>
      <c r="G98" s="38"/>
      <c r="H98" s="38"/>
      <c r="I98" s="24"/>
      <c r="J98" s="24"/>
      <c r="K98" s="24"/>
      <c r="L98" s="31"/>
      <c r="M98" s="143"/>
      <c r="N98" s="12"/>
      <c r="O98" s="143"/>
    </row>
    <row r="99" spans="1:15" s="1" customFormat="1" ht="25.5" customHeight="1">
      <c r="A99" s="36"/>
      <c r="B99" s="13"/>
      <c r="C99" s="13"/>
      <c r="D99" s="13"/>
      <c r="E99" s="13"/>
      <c r="F99" s="38"/>
      <c r="G99" s="38"/>
      <c r="H99" s="38"/>
      <c r="I99" s="24"/>
      <c r="J99" s="24"/>
      <c r="K99" s="24"/>
      <c r="L99" s="31"/>
      <c r="M99" s="143"/>
      <c r="N99" s="12"/>
      <c r="O99" s="143"/>
    </row>
    <row r="100" spans="1:15" s="1" customFormat="1" ht="25.5" customHeight="1">
      <c r="A100" s="36"/>
      <c r="B100" s="13"/>
      <c r="C100" s="13"/>
      <c r="D100" s="13"/>
      <c r="E100" s="13"/>
      <c r="F100" s="38"/>
      <c r="G100" s="38"/>
      <c r="H100" s="38"/>
      <c r="I100" s="24"/>
      <c r="J100" s="24"/>
      <c r="K100" s="24"/>
      <c r="L100" s="31"/>
      <c r="M100" s="143"/>
      <c r="N100" s="12"/>
      <c r="O100" s="143"/>
    </row>
    <row r="101" spans="1:15" s="1" customFormat="1" ht="25.5" customHeight="1">
      <c r="A101" s="36"/>
      <c r="B101" s="13"/>
      <c r="C101" s="13"/>
      <c r="D101" s="13"/>
      <c r="E101" s="13"/>
      <c r="F101" s="38"/>
      <c r="G101" s="38"/>
      <c r="H101" s="38"/>
      <c r="I101" s="24"/>
      <c r="J101" s="24"/>
      <c r="K101" s="24"/>
      <c r="L101" s="31"/>
      <c r="M101" s="143"/>
      <c r="N101" s="12"/>
      <c r="O101" s="143"/>
    </row>
    <row r="102" spans="1:15" s="1" customFormat="1" ht="25.5" customHeight="1">
      <c r="A102" s="36"/>
      <c r="B102" s="13"/>
      <c r="C102" s="13"/>
      <c r="D102" s="13"/>
      <c r="E102" s="13"/>
      <c r="F102" s="38"/>
      <c r="G102" s="38"/>
      <c r="H102" s="38"/>
      <c r="I102" s="24"/>
      <c r="J102" s="24"/>
      <c r="K102" s="24"/>
      <c r="L102" s="31"/>
      <c r="M102" s="143"/>
      <c r="N102" s="12"/>
      <c r="O102" s="143"/>
    </row>
    <row r="103" spans="1:15" s="1" customFormat="1" ht="25.5" customHeight="1">
      <c r="A103" s="36"/>
      <c r="B103" s="13"/>
      <c r="C103" s="13"/>
      <c r="D103" s="13"/>
      <c r="E103" s="13"/>
      <c r="F103" s="38"/>
      <c r="G103" s="38"/>
      <c r="H103" s="38"/>
      <c r="I103" s="24"/>
      <c r="J103" s="24"/>
      <c r="K103" s="24"/>
      <c r="L103" s="31"/>
      <c r="M103" s="143"/>
      <c r="N103" s="12"/>
      <c r="O103" s="143"/>
    </row>
    <row r="104" spans="1:15" s="1" customFormat="1" ht="25.5" customHeight="1">
      <c r="A104" s="36"/>
      <c r="B104" s="13"/>
      <c r="C104" s="13"/>
      <c r="D104" s="13"/>
      <c r="E104" s="13"/>
      <c r="F104" s="38"/>
      <c r="G104" s="38"/>
      <c r="H104" s="38"/>
      <c r="I104" s="24"/>
      <c r="J104" s="24"/>
      <c r="K104" s="24"/>
      <c r="L104" s="31"/>
      <c r="M104" s="143"/>
      <c r="N104" s="12"/>
      <c r="O104" s="143"/>
    </row>
    <row r="105" spans="1:15" s="1" customFormat="1" ht="25.5" customHeight="1">
      <c r="A105" s="36"/>
      <c r="B105" s="13"/>
      <c r="C105" s="13"/>
      <c r="D105" s="13"/>
      <c r="E105" s="13"/>
      <c r="F105" s="38"/>
      <c r="G105" s="38"/>
      <c r="H105" s="38"/>
      <c r="I105" s="24"/>
      <c r="J105" s="24"/>
      <c r="K105" s="24"/>
      <c r="L105" s="31"/>
      <c r="M105" s="143"/>
      <c r="N105" s="12"/>
      <c r="O105" s="143"/>
    </row>
    <row r="106" spans="1:15" s="1" customFormat="1" ht="25.5" customHeight="1">
      <c r="A106" s="36"/>
      <c r="B106" s="13"/>
      <c r="C106" s="13"/>
      <c r="D106" s="13"/>
      <c r="E106" s="13"/>
      <c r="F106" s="38"/>
      <c r="G106" s="38"/>
      <c r="H106" s="38"/>
      <c r="I106" s="24"/>
      <c r="J106" s="24"/>
      <c r="K106" s="24"/>
      <c r="L106" s="31"/>
      <c r="M106" s="143"/>
      <c r="N106" s="12"/>
      <c r="O106" s="143"/>
    </row>
    <row r="107" spans="1:15" s="1" customFormat="1" ht="25.5" customHeight="1">
      <c r="A107" s="36"/>
      <c r="B107" s="13"/>
      <c r="C107" s="13"/>
      <c r="D107" s="13"/>
      <c r="E107" s="13"/>
      <c r="F107" s="38"/>
      <c r="G107" s="38"/>
      <c r="H107" s="38"/>
      <c r="I107" s="24"/>
      <c r="J107" s="24"/>
      <c r="K107" s="24"/>
      <c r="L107" s="31"/>
      <c r="M107" s="143"/>
      <c r="N107" s="12"/>
      <c r="O107" s="143"/>
    </row>
  </sheetData>
  <sheetProtection/>
  <mergeCells count="10">
    <mergeCell ref="M6:O6"/>
    <mergeCell ref="A1:O1"/>
    <mergeCell ref="A2:O2"/>
    <mergeCell ref="A3:O3"/>
    <mergeCell ref="I6:K6"/>
    <mergeCell ref="M50:O50"/>
    <mergeCell ref="A45:O45"/>
    <mergeCell ref="A46:O46"/>
    <mergeCell ref="A47:O47"/>
    <mergeCell ref="I50:K50"/>
  </mergeCells>
  <printOptions/>
  <pageMargins left="0.7" right="0.17" top="0.63" bottom="0.36" header="0.41" footer="0.49"/>
  <pageSetup firstPageNumber="10" useFirstPageNumber="1" fitToHeight="3" horizontalDpi="600" verticalDpi="600" orientation="portrait" paperSize="9" scale="67" r:id="rId1"/>
  <headerFooter alignWithMargins="0">
    <oddHeader>&amp;C&amp;"Angsana New,Bold"&amp;16&amp;P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iLLuSioN</cp:lastModifiedBy>
  <cp:lastPrinted>2008-08-11T04:37:40Z</cp:lastPrinted>
  <dcterms:created xsi:type="dcterms:W3CDTF">2005-04-27T11:05:50Z</dcterms:created>
  <dcterms:modified xsi:type="dcterms:W3CDTF">2008-08-13T04:46:19Z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8752659">
    <vt:lpwstr/>
  </property>
  <property fmtid="{D5CDD505-2E9C-101B-9397-08002B2CF9AE}" pid="3" name="IVID346013FA">
    <vt:lpwstr/>
  </property>
  <property fmtid="{D5CDD505-2E9C-101B-9397-08002B2CF9AE}" pid="4" name="IVIDE0538866">
    <vt:lpwstr/>
  </property>
  <property fmtid="{D5CDD505-2E9C-101B-9397-08002B2CF9AE}" pid="5" name="IVIDACE0124D">
    <vt:lpwstr/>
  </property>
  <property fmtid="{D5CDD505-2E9C-101B-9397-08002B2CF9AE}" pid="6" name="IVIDC41A9CA6">
    <vt:lpwstr/>
  </property>
  <property fmtid="{D5CDD505-2E9C-101B-9397-08002B2CF9AE}" pid="7" name="IVID8A66527D">
    <vt:lpwstr/>
  </property>
  <property fmtid="{D5CDD505-2E9C-101B-9397-08002B2CF9AE}" pid="8" name="IVID12551BDF">
    <vt:lpwstr/>
  </property>
  <property fmtid="{D5CDD505-2E9C-101B-9397-08002B2CF9AE}" pid="9" name="IVIDE7418E5">
    <vt:lpwstr/>
  </property>
  <property fmtid="{D5CDD505-2E9C-101B-9397-08002B2CF9AE}" pid="10" name="IVID1A5315DD">
    <vt:lpwstr/>
  </property>
  <property fmtid="{D5CDD505-2E9C-101B-9397-08002B2CF9AE}" pid="11" name="IVID17351601">
    <vt:lpwstr/>
  </property>
  <property fmtid="{D5CDD505-2E9C-101B-9397-08002B2CF9AE}" pid="12" name="IVID89541B32">
    <vt:lpwstr/>
  </property>
  <property fmtid="{D5CDD505-2E9C-101B-9397-08002B2CF9AE}" pid="13" name="IVID27444CE4">
    <vt:lpwstr/>
  </property>
  <property fmtid="{D5CDD505-2E9C-101B-9397-08002B2CF9AE}" pid="14" name="IVID2C4E16DE">
    <vt:lpwstr/>
  </property>
  <property fmtid="{D5CDD505-2E9C-101B-9397-08002B2CF9AE}" pid="15" name="IVID1E4F12E8">
    <vt:lpwstr/>
  </property>
  <property fmtid="{D5CDD505-2E9C-101B-9397-08002B2CF9AE}" pid="16" name="IVID425812E9">
    <vt:lpwstr/>
  </property>
  <property fmtid="{D5CDD505-2E9C-101B-9397-08002B2CF9AE}" pid="17" name="IVID430B1CD4">
    <vt:lpwstr/>
  </property>
  <property fmtid="{D5CDD505-2E9C-101B-9397-08002B2CF9AE}" pid="18" name="IVID103A18E1">
    <vt:lpwstr/>
  </property>
  <property fmtid="{D5CDD505-2E9C-101B-9397-08002B2CF9AE}" pid="19" name="IVID205A13F7">
    <vt:lpwstr/>
  </property>
  <property fmtid="{D5CDD505-2E9C-101B-9397-08002B2CF9AE}" pid="20" name="IVID1D1C1308">
    <vt:lpwstr/>
  </property>
  <property fmtid="{D5CDD505-2E9C-101B-9397-08002B2CF9AE}" pid="21" name="IVID1E4C15D5">
    <vt:lpwstr/>
  </property>
  <property fmtid="{D5CDD505-2E9C-101B-9397-08002B2CF9AE}" pid="22" name="IVIDC85034A1">
    <vt:lpwstr/>
  </property>
  <property fmtid="{D5CDD505-2E9C-101B-9397-08002B2CF9AE}" pid="23" name="IVIDC1B13DC">
    <vt:lpwstr/>
  </property>
  <property fmtid="{D5CDD505-2E9C-101B-9397-08002B2CF9AE}" pid="24" name="IVID57209FA">
    <vt:lpwstr/>
  </property>
  <property fmtid="{D5CDD505-2E9C-101B-9397-08002B2CF9AE}" pid="25" name="IVID2F2D16D9">
    <vt:lpwstr/>
  </property>
  <property fmtid="{D5CDD505-2E9C-101B-9397-08002B2CF9AE}" pid="26" name="IVID1E4617EE">
    <vt:lpwstr/>
  </property>
  <property fmtid="{D5CDD505-2E9C-101B-9397-08002B2CF9AE}" pid="27" name="IVIDB4A17EF">
    <vt:lpwstr/>
  </property>
  <property fmtid="{D5CDD505-2E9C-101B-9397-08002B2CF9AE}" pid="28" name="IVID29670FEB">
    <vt:lpwstr/>
  </property>
  <property fmtid="{D5CDD505-2E9C-101B-9397-08002B2CF9AE}" pid="29" name="IVID253A13EA">
    <vt:lpwstr/>
  </property>
  <property fmtid="{D5CDD505-2E9C-101B-9397-08002B2CF9AE}" pid="30" name="IVID3986B742">
    <vt:lpwstr/>
  </property>
  <property fmtid="{D5CDD505-2E9C-101B-9397-08002B2CF9AE}" pid="31" name="IVID40048AEB">
    <vt:lpwstr/>
  </property>
  <property fmtid="{D5CDD505-2E9C-101B-9397-08002B2CF9AE}" pid="32" name="IVIDBFEBCA47">
    <vt:lpwstr/>
  </property>
  <property fmtid="{D5CDD505-2E9C-101B-9397-08002B2CF9AE}" pid="33" name="IVIDE869F92E">
    <vt:lpwstr/>
  </property>
  <property fmtid="{D5CDD505-2E9C-101B-9397-08002B2CF9AE}" pid="34" name="IVID388E71CB">
    <vt:lpwstr/>
  </property>
  <property fmtid="{D5CDD505-2E9C-101B-9397-08002B2CF9AE}" pid="35" name="IVIDE4973558">
    <vt:lpwstr/>
  </property>
</Properties>
</file>