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730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Conso" sheetId="7" r:id="rId7"/>
    <sheet name="The Com" sheetId="8" r:id="rId8"/>
    <sheet name="000" sheetId="9" state="veryHidden" r:id="rId9"/>
  </sheets>
  <definedNames/>
  <calcPr fullCalcOnLoad="1"/>
</workbook>
</file>

<file path=xl/sharedStrings.xml><?xml version="1.0" encoding="utf-8"?>
<sst xmlns="http://schemas.openxmlformats.org/spreadsheetml/2006/main" count="633" uniqueCount="268">
  <si>
    <t>BALANCE SHEETS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</si>
  <si>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</si>
  <si>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</si>
  <si>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</si>
  <si>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</si>
  <si>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</si>
  <si>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</si>
  <si>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</si>
  <si>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</si>
  <si>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</si>
  <si>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</si>
  <si>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</si>
  <si>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</si>
  <si>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</si>
  <si>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Current portion of hire purchase creditors</t>
  </si>
  <si>
    <t xml:space="preserve">     Other current liabilities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</si>
  <si>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</si>
  <si>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</si>
  <si>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</si>
  <si>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</si>
  <si>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</si>
  <si>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</si>
  <si>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</si>
  <si>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</si>
  <si>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   shareholders of subsidiaries</t>
  </si>
  <si>
    <t>TOTAL SHAREHOLDERS' EQUITY</t>
  </si>
  <si>
    <t>TOTAL LIABILITIES AND SHAREHOLDERS' EQUITY</t>
  </si>
  <si>
    <t>DIRECTORS</t>
  </si>
  <si>
    <t>REVENUES</t>
  </si>
  <si>
    <t>TOTAL REVENUES</t>
  </si>
  <si>
    <t>EXPENSES</t>
  </si>
  <si>
    <t xml:space="preserve">     Selling and administrative expenses</t>
  </si>
  <si>
    <t>TOTAL EXPENSES</t>
  </si>
  <si>
    <t>CORPORATE INCOME TAX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</si>
  <si>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</si>
  <si>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</si>
  <si>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</si>
  <si>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</si>
  <si>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Depreciation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</si>
  <si>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</si>
  <si>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</si>
  <si>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</si>
  <si>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</si>
  <si>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</si>
  <si>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   Other current liabilities</t>
  </si>
  <si>
    <t xml:space="preserve">        Other liabilities</t>
  </si>
  <si>
    <t xml:space="preserve">     Dividend received</t>
  </si>
  <si>
    <t xml:space="preserve">Supplementary cash flows information </t>
  </si>
  <si>
    <t xml:space="preserve">        Interest expense</t>
  </si>
  <si>
    <t>BALANCE SHEETS (Continued)</t>
  </si>
  <si>
    <t xml:space="preserve">     Revaluation surplus</t>
  </si>
  <si>
    <t>NON-CURRENT ASSETS</t>
  </si>
  <si>
    <t xml:space="preserve">     Other non-current assets</t>
  </si>
  <si>
    <t>TOTAL NON-CURRENT ASSETS</t>
  </si>
  <si>
    <t>INTEREST EXPENSES</t>
  </si>
  <si>
    <t>STATEMENTS OF CHANGES IN SHAREHOLDERS' EQUITY</t>
  </si>
  <si>
    <t>Share</t>
  </si>
  <si>
    <t>premium</t>
  </si>
  <si>
    <t>surplus</t>
  </si>
  <si>
    <t>revaluation</t>
  </si>
  <si>
    <t>Share of</t>
  </si>
  <si>
    <t>surplus of</t>
  </si>
  <si>
    <t>subsidiaries</t>
  </si>
  <si>
    <t>Appropriated-</t>
  </si>
  <si>
    <t>Unappropriated</t>
  </si>
  <si>
    <t>Total</t>
  </si>
  <si>
    <t xml:space="preserve">          Others - net</t>
  </si>
  <si>
    <t>NON-CURRENT LIABILITIES</t>
  </si>
  <si>
    <t xml:space="preserve">     Other liabilities</t>
  </si>
  <si>
    <t>TOTAL NON-CURRENT LIABILITIES</t>
  </si>
  <si>
    <t xml:space="preserve">     Hire purchase creditors - net of current portion</t>
  </si>
  <si>
    <t xml:space="preserve">        Unrelated parties</t>
  </si>
  <si>
    <t xml:space="preserve">        Related parties - net</t>
  </si>
  <si>
    <t xml:space="preserve">     Property, plant and equipment - net</t>
  </si>
  <si>
    <t>statutory reserve</t>
  </si>
  <si>
    <t>securities</t>
  </si>
  <si>
    <t>Minority interest</t>
  </si>
  <si>
    <t xml:space="preserve">        Related parties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</si>
  <si>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</si>
  <si>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</si>
  <si>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</si>
  <si>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 xml:space="preserve">        Unrelated parties - net</t>
  </si>
  <si>
    <t xml:space="preserve">        Registered</t>
  </si>
  <si>
    <t>on available-for-sale</t>
  </si>
  <si>
    <t xml:space="preserve">        Doubtful debts recovery</t>
  </si>
  <si>
    <t xml:space="preserve">     Other long-term investments - net</t>
  </si>
  <si>
    <t xml:space="preserve">     Cost of construction and services</t>
  </si>
  <si>
    <t xml:space="preserve">        The Company's revaluation surplus</t>
  </si>
  <si>
    <t>The Company's</t>
  </si>
  <si>
    <t xml:space="preserve">     Excess of net book value of subsidiary over cost of investment</t>
  </si>
  <si>
    <t xml:space="preserve">     Proceeds from the exercises of warrants</t>
  </si>
  <si>
    <t>advance</t>
  </si>
  <si>
    <t>Share subscription</t>
  </si>
  <si>
    <t>received in</t>
  </si>
  <si>
    <t>subscription</t>
  </si>
  <si>
    <t xml:space="preserve">     Loans to other company</t>
  </si>
  <si>
    <t>Unrealised</t>
  </si>
  <si>
    <t>gains (losses)</t>
  </si>
  <si>
    <t xml:space="preserve">        Advances to subcontractors - net</t>
  </si>
  <si>
    <t xml:space="preserve">     Current portion of debenture</t>
  </si>
  <si>
    <t xml:space="preserve">     Dividend paid</t>
  </si>
  <si>
    <t>SINO-THAI ENGINEERING AND CONSTRUCTION PUBLIC COMPANY LIMITED AND ITS SUBSIDIARIES</t>
  </si>
  <si>
    <t xml:space="preserve">     Accounts receivable relating to construction </t>
  </si>
  <si>
    <t xml:space="preserve">        of Suvarnabhumi Airport Rail Link contract</t>
  </si>
  <si>
    <t xml:space="preserve">          Withholding tax</t>
  </si>
  <si>
    <t xml:space="preserve">     Unbilled payable</t>
  </si>
  <si>
    <t xml:space="preserve">     Current portion of financial lease payable</t>
  </si>
  <si>
    <t xml:space="preserve">        Undue output tax</t>
  </si>
  <si>
    <t xml:space="preserve">     Financial lease payable - net of current portion</t>
  </si>
  <si>
    <t xml:space="preserve">     Debentures - net of current portion</t>
  </si>
  <si>
    <t xml:space="preserve">     Warrants</t>
  </si>
  <si>
    <t xml:space="preserve">        Interest income</t>
  </si>
  <si>
    <t xml:space="preserve">        from (used in) operating activities:-</t>
  </si>
  <si>
    <t xml:space="preserve">        Unbilled payable</t>
  </si>
  <si>
    <t xml:space="preserve">        Refundable input tax</t>
  </si>
  <si>
    <t>Warrants</t>
  </si>
  <si>
    <t xml:space="preserve">        Unrealised loss on marketable securities</t>
  </si>
  <si>
    <t xml:space="preserve">     Repayment of bond</t>
  </si>
  <si>
    <t xml:space="preserve">     Current portion of loans to related parties</t>
  </si>
  <si>
    <t xml:space="preserve">        Unrealised gain (loss) on exchange rate</t>
  </si>
  <si>
    <t>(Unit: Baht)</t>
  </si>
  <si>
    <t xml:space="preserve">        Net cash used in investing activities</t>
  </si>
  <si>
    <t xml:space="preserve">     Decrease in hire purchase and financial lease payable</t>
  </si>
  <si>
    <t>INCOME STATEMENTS</t>
  </si>
  <si>
    <t xml:space="preserve"> </t>
  </si>
  <si>
    <t xml:space="preserve">     Loans to related parties - net of current portion</t>
  </si>
  <si>
    <t xml:space="preserve">        Provision for loss on construction project</t>
  </si>
  <si>
    <t xml:space="preserve">     Cash receipt under construction contract</t>
  </si>
  <si>
    <t xml:space="preserve">           1,350,250,000 ordinary shares of Baht 1 each</t>
  </si>
  <si>
    <t xml:space="preserve">        Unappropriated (deficit)</t>
  </si>
  <si>
    <t xml:space="preserve">     Trade accounts and notes receivable</t>
  </si>
  <si>
    <t xml:space="preserve">     Trade accounts and notes receivable - net</t>
  </si>
  <si>
    <t xml:space="preserve">     Restricted bank deposits</t>
  </si>
  <si>
    <t xml:space="preserve">     Trade accounts and notes payable</t>
  </si>
  <si>
    <t xml:space="preserve">     Total trade accounts and notes payable</t>
  </si>
  <si>
    <t xml:space="preserve">     Unrealised gain (losses) on available-for-sale securities</t>
  </si>
  <si>
    <t xml:space="preserve">     MINORITY INTEREST - equity attributable to minority </t>
  </si>
  <si>
    <t xml:space="preserve">INCOME (LOSS) BEFORE INTEREST EXPENSES AND </t>
  </si>
  <si>
    <t xml:space="preserve">         CORPORATE INCOME TAX </t>
  </si>
  <si>
    <t>INCOME (LOSS) AFTER CORPORATE INCOME TAX</t>
  </si>
  <si>
    <t xml:space="preserve">NET INCOME ATTRIBUTABLE TO MINORITY INTEREST </t>
  </si>
  <si>
    <t>NET INCOME (LOSS) FOR THE YEAR</t>
  </si>
  <si>
    <t>EARNINGS PER SHARE</t>
  </si>
  <si>
    <t xml:space="preserve">   Basic earnings (loss) per share </t>
  </si>
  <si>
    <t xml:space="preserve">     Net income (loss) </t>
  </si>
  <si>
    <t xml:space="preserve">   Diluted earnings (loss) per share </t>
  </si>
  <si>
    <t xml:space="preserve">     Net income (loss)</t>
  </si>
  <si>
    <t>Issued and</t>
  </si>
  <si>
    <t>share capital</t>
  </si>
  <si>
    <t>- equity attributable</t>
  </si>
  <si>
    <t xml:space="preserve">to minority </t>
  </si>
  <si>
    <t xml:space="preserve">shareholders of </t>
  </si>
  <si>
    <t>CASH FLOWS FROM OPERATING ACTIVITIES</t>
  </si>
  <si>
    <t xml:space="preserve">     Adjustments to reconcile net income (loss) to net cash</t>
  </si>
  <si>
    <t xml:space="preserve">        Net income attributable to minority interest</t>
  </si>
  <si>
    <t xml:space="preserve">     Operating assets (increase) decrease</t>
  </si>
  <si>
    <t xml:space="preserve">        Trade accounts and notes receivable</t>
  </si>
  <si>
    <t xml:space="preserve">        Trade accounts receivable - related parties</t>
  </si>
  <si>
    <t xml:space="preserve">     Operating liabilities increase (decrease)</t>
  </si>
  <si>
    <t xml:space="preserve">        Trade accounts and notes payable</t>
  </si>
  <si>
    <t xml:space="preserve">        Trade accounts payable - related parties</t>
  </si>
  <si>
    <t>CASH FLOWS FROM INVESTING ACTIVITIES</t>
  </si>
  <si>
    <t xml:space="preserve">     Proceeds from sales of property, plant and equipments </t>
  </si>
  <si>
    <t xml:space="preserve">     Proceeds from sales of other long-term investments</t>
  </si>
  <si>
    <t>CASH FLOWS FROM FINANCING ACTIVITIES</t>
  </si>
  <si>
    <t xml:space="preserve">     Proceeds from increase in share capital</t>
  </si>
  <si>
    <t>Cash and cash equivalents at beginning of year</t>
  </si>
  <si>
    <t>Cash and cash equivalents at end of year</t>
  </si>
  <si>
    <t xml:space="preserve">Net loss for the year </t>
  </si>
  <si>
    <t>22,24</t>
  </si>
  <si>
    <t xml:space="preserve"> CASH FLOW STATEMENTS </t>
  </si>
  <si>
    <t xml:space="preserve">        Cash receipt under construction contract</t>
  </si>
  <si>
    <t xml:space="preserve">           Net cash flows from operating activities</t>
  </si>
  <si>
    <t>CASH FLOW STATEMENTS (Continued)</t>
  </si>
  <si>
    <t xml:space="preserve">     Cash paid during year for</t>
  </si>
  <si>
    <t xml:space="preserve">     Non-cash items</t>
  </si>
  <si>
    <t xml:space="preserve">        from financial institutions</t>
  </si>
  <si>
    <t>FOR THE YEARS ENDED 31 DECEMBER 2007 AND 2006</t>
  </si>
  <si>
    <t>AS AT 31 DECEMBER 2007 AND 2006</t>
  </si>
  <si>
    <t>Consolidated financial statements</t>
  </si>
  <si>
    <t>Separate financial statements</t>
  </si>
  <si>
    <t xml:space="preserve">     Current investments - marketable securities</t>
  </si>
  <si>
    <t xml:space="preserve">     Development cost of condominium units for sales</t>
  </si>
  <si>
    <t xml:space="preserve">     Investments in subsidiaries</t>
  </si>
  <si>
    <t xml:space="preserve">     Investments in jointly controlled entities</t>
  </si>
  <si>
    <t xml:space="preserve">     Investments in associates</t>
  </si>
  <si>
    <t xml:space="preserve">           Land awaiting for development</t>
  </si>
  <si>
    <t>7,8</t>
  </si>
  <si>
    <t>-</t>
  </si>
  <si>
    <t xml:space="preserve">           1,186,208,619 ordinary shares of Baht 1 each</t>
  </si>
  <si>
    <t xml:space="preserve">           (2006: 1,184,644,989 ordinary shares of Baht 1 each)</t>
  </si>
  <si>
    <t xml:space="preserve">        Gain on sales of long-term investment</t>
  </si>
  <si>
    <t xml:space="preserve">     Share of income from investment in associate</t>
  </si>
  <si>
    <t xml:space="preserve">        Income from settlement of doubtful debt</t>
  </si>
  <si>
    <t xml:space="preserve">     Foreign exchange loss</t>
  </si>
  <si>
    <t>Sale of revaluation assets</t>
  </si>
  <si>
    <t>(deficits)</t>
  </si>
  <si>
    <t>Cash receipts from capital increase</t>
  </si>
  <si>
    <t xml:space="preserve">Increase in share capital from exercises of warrants </t>
  </si>
  <si>
    <t xml:space="preserve">        Goodwill - written off</t>
  </si>
  <si>
    <t xml:space="preserve">        Development cost of condominium units for sales</t>
  </si>
  <si>
    <t xml:space="preserve">        Income from investments - dividend received</t>
  </si>
  <si>
    <t xml:space="preserve">           from investment in associated company</t>
  </si>
  <si>
    <t xml:space="preserve">           in jointly controlled entities and associates</t>
  </si>
  <si>
    <t xml:space="preserve">        Amortisation of excess of net book value of </t>
  </si>
  <si>
    <t xml:space="preserve">           subsidiary over cost of investment</t>
  </si>
  <si>
    <t xml:space="preserve">     Income (loss) from operating activities before changes</t>
  </si>
  <si>
    <t xml:space="preserve">        in operating assets and liabilities</t>
  </si>
  <si>
    <t xml:space="preserve">     Decrease (increase) in restricted bank deposits</t>
  </si>
  <si>
    <t xml:space="preserve">     Purchases of property, plant and equipment</t>
  </si>
  <si>
    <t xml:space="preserve">     Cash paid for purchase of land awaiting for development</t>
  </si>
  <si>
    <t xml:space="preserve">     Decrease in bank overdrafts and short-term loans </t>
  </si>
  <si>
    <t xml:space="preserve">        Net cash from (used in) financing activities</t>
  </si>
  <si>
    <t>Net increase (decrease) in cash and cash equivalents</t>
  </si>
  <si>
    <t xml:space="preserve">        Corporate income tax and withholdign income tax</t>
  </si>
  <si>
    <t xml:space="preserve">     Bank overdrafts and short-term loans from </t>
  </si>
  <si>
    <t xml:space="preserve">        financial institutions</t>
  </si>
  <si>
    <t xml:space="preserve">     Undue output tax relating to construction </t>
  </si>
  <si>
    <t xml:space="preserve">     EQUITY ATTRIBUTABLE TO </t>
  </si>
  <si>
    <t xml:space="preserve">        THE COMPANY'S SHAREHOLDERS</t>
  </si>
  <si>
    <t xml:space="preserve">     Share of loss from investments in </t>
  </si>
  <si>
    <t xml:space="preserve">        jointly controlled entities and associates</t>
  </si>
  <si>
    <t>Dividend paid</t>
  </si>
  <si>
    <t>Net loss for the year (restated)</t>
  </si>
  <si>
    <t>Net income for the year</t>
  </si>
  <si>
    <t>(deficit)</t>
  </si>
  <si>
    <t xml:space="preserve">Increase in share capital from </t>
  </si>
  <si>
    <t xml:space="preserve">   the exercises of warrants</t>
  </si>
  <si>
    <t xml:space="preserve">Share of amortisation of </t>
  </si>
  <si>
    <t xml:space="preserve">   revaluation surplus of subsidiary</t>
  </si>
  <si>
    <t xml:space="preserve">Increase in fair value of </t>
  </si>
  <si>
    <t xml:space="preserve">   available-for-sale securities</t>
  </si>
  <si>
    <t xml:space="preserve">        Shares of loss (income) from investments </t>
  </si>
  <si>
    <t xml:space="preserve">        Loss (gain) on sales of long-term investments</t>
  </si>
  <si>
    <t xml:space="preserve">     Increase in loans to related parties</t>
  </si>
  <si>
    <t xml:space="preserve">     Decrease (increase) in loans to other company</t>
  </si>
  <si>
    <t xml:space="preserve">     Purchase of other long-term investment</t>
  </si>
  <si>
    <t xml:space="preserve">        Increase of equipments from hire purchase </t>
  </si>
  <si>
    <t xml:space="preserve">           and financial lease agreements</t>
  </si>
  <si>
    <t>Balance as at 31 December 2005</t>
  </si>
  <si>
    <t>Balance as at 31 December 2006</t>
  </si>
  <si>
    <t>Balance as at 31 December 2007</t>
  </si>
  <si>
    <t>Cumulative effect of the change</t>
  </si>
  <si>
    <t xml:space="preserve">     jointly controlled entities and associates</t>
  </si>
  <si>
    <t xml:space="preserve">   in accounting policy for investments in subsidiaries, </t>
  </si>
  <si>
    <t>Balance as at 31 December 2005 - as previously reported</t>
  </si>
  <si>
    <t>Balance as at 31 December 2005 - as restated</t>
  </si>
  <si>
    <t>Balance as at 31 December 2006 - as restated</t>
  </si>
  <si>
    <t>Balance as at 31 December 2006 - as previously reported</t>
  </si>
  <si>
    <t>(Restated)</t>
  </si>
  <si>
    <t xml:space="preserve">     Current portion of long-term loans</t>
  </si>
  <si>
    <t xml:space="preserve">     Loans from related party</t>
  </si>
  <si>
    <t xml:space="preserve">     Long-term loans - net of current portion</t>
  </si>
  <si>
    <t xml:space="preserve">     Provision for loss jointly controlled entities</t>
  </si>
  <si>
    <t xml:space="preserve">     Other income</t>
  </si>
  <si>
    <t xml:space="preserve">Net income for the year </t>
  </si>
  <si>
    <t>Increase in fair value of available-for-sale securities</t>
  </si>
  <si>
    <t xml:space="preserve">        Loss on impairment of long-term investments</t>
  </si>
  <si>
    <t xml:space="preserve">        Reversal of allowance for impairment of long-term investment</t>
  </si>
  <si>
    <t xml:space="preserve">        Increase (decrease) in provision for loss of projects</t>
  </si>
  <si>
    <t xml:space="preserve">           of property, plant and equipments</t>
  </si>
  <si>
    <t xml:space="preserve">        Loss (gain) from disposal and write off </t>
  </si>
  <si>
    <t xml:space="preserve">     Cash received from current investment - treasury bills</t>
  </si>
  <si>
    <t xml:space="preserve">     Receipts from long-term loans</t>
  </si>
  <si>
    <t xml:space="preserve">     Cash received from long-term loans from related parties</t>
  </si>
  <si>
    <t xml:space="preserve">        Issued and fully paid-up</t>
  </si>
  <si>
    <t>fully paid-up</t>
  </si>
  <si>
    <t xml:space="preserve">     Net cash paid from purchase of subsidiary (Note 2.2)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</si>
</sst>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.00_);_(* \(#,##0.00\);_(* &quot;-&quot;_);_(@_)"/>
    <numFmt numFmtId="186" formatCode="_(* #,##0.0_);_(* \(#,##0.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_);_(* \(#,##0.0\);_(* &quot;-&quot;??_);_(@_)"/>
    <numFmt numFmtId="190" formatCode="_(* #,##0_);_(* \(#,##0\);_(* &quot;-&quot;??_);_(@_)"/>
    <numFmt numFmtId="191" formatCode="#,##0.0_);\(#,##0.0\)"/>
  </numFmts>
  <fonts count="18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6"/>
      <name val="Angsana New"/>
      <family val="1"/>
    </font>
    <font>
      <u val="single"/>
      <sz val="16"/>
      <name val="Angsana New"/>
      <family val="1"/>
    </font>
    <font>
      <b/>
      <i/>
      <sz val="16"/>
      <name val="Angsana New"/>
      <family val="1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indexed="8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4" fontId="5" fillId="0" borderId="0">
      <alignment/>
      <protection/>
    </xf>
    <xf numFmtId="18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>
      <alignment/>
      <protection/>
    </xf>
    <xf numFmtId="181" fontId="5" fillId="0" borderId="0">
      <alignment/>
      <protection/>
    </xf>
    <xf numFmtId="0" fontId="11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183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66">
    <xf numFmtId="0" fontId="0" fillId="0" borderId="0" xfId="0" applyAlignment="1">
      <alignment/>
    </xf>
    <xf numFmtId="37" fontId="12" fillId="0" borderId="0" xfId="0" applyNumberFormat="1" applyFont="1" applyAlignment="1">
      <alignment horizontal="centerContinuous" vertical="center"/>
    </xf>
    <xf numFmtId="37" fontId="13" fillId="0" borderId="0" xfId="0" applyNumberFormat="1" applyFont="1" applyBorder="1" applyAlignment="1">
      <alignment vertical="center"/>
    </xf>
    <xf numFmtId="37" fontId="12" fillId="0" borderId="0" xfId="0" applyNumberFormat="1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38" fontId="12" fillId="0" borderId="0" xfId="28" applyNumberFormat="1" applyFont="1" applyAlignment="1">
      <alignment horizontal="centerContinuous" vertical="center"/>
      <protection/>
    </xf>
    <xf numFmtId="38" fontId="12" fillId="0" borderId="0" xfId="0" applyNumberFormat="1" applyFont="1" applyAlignment="1">
      <alignment horizontal="centerContinuous" vertical="center"/>
    </xf>
    <xf numFmtId="38" fontId="14" fillId="0" borderId="0" xfId="28" applyNumberFormat="1" applyFont="1" applyAlignment="1">
      <alignment horizontal="center" vertical="center"/>
      <protection/>
    </xf>
    <xf numFmtId="37" fontId="15" fillId="0" borderId="3" xfId="28" applyNumberFormat="1" applyFont="1" applyBorder="1" applyAlignment="1">
      <alignment horizontal="right" vertical="center"/>
      <protection/>
    </xf>
    <xf numFmtId="37" fontId="15" fillId="0" borderId="3" xfId="28" applyNumberFormat="1" applyFont="1" applyBorder="1" applyAlignment="1">
      <alignment horizontal="center" vertical="center"/>
      <protection/>
    </xf>
    <xf numFmtId="37" fontId="15" fillId="0" borderId="0" xfId="28" applyNumberFormat="1" applyFont="1" applyAlignment="1">
      <alignment vertical="center"/>
      <protection/>
    </xf>
    <xf numFmtId="38" fontId="13" fillId="0" borderId="0" xfId="28" applyNumberFormat="1" applyFont="1" applyAlignment="1">
      <alignment horizontal="center" vertical="center"/>
      <protection/>
    </xf>
    <xf numFmtId="0" fontId="13" fillId="0" borderId="0" xfId="28" applyNumberFormat="1" applyFont="1" applyAlignment="1">
      <alignment horizontal="center" vertical="center"/>
      <protection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28" applyNumberFormat="1" applyFont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37" fontId="12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6" fillId="0" borderId="0" xfId="0" applyNumberFormat="1" applyFont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 quotePrefix="1">
      <alignment horizontal="center"/>
    </xf>
    <xf numFmtId="37" fontId="16" fillId="4" borderId="0" xfId="0" applyNumberFormat="1" applyFont="1" applyFill="1" applyAlignment="1">
      <alignment horizontal="center"/>
    </xf>
    <xf numFmtId="190" fontId="17" fillId="4" borderId="0" xfId="0" applyNumberFormat="1" applyFont="1" applyFill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 vertical="center"/>
    </xf>
    <xf numFmtId="190" fontId="17" fillId="4" borderId="4" xfId="0" applyNumberFormat="1" applyFont="1" applyFill="1" applyBorder="1" applyAlignment="1">
      <alignment horizontal="center"/>
    </xf>
    <xf numFmtId="190" fontId="17" fillId="4" borderId="5" xfId="0" applyNumberFormat="1" applyFont="1" applyFill="1" applyBorder="1" applyAlignment="1">
      <alignment horizontal="center"/>
    </xf>
    <xf numFmtId="190" fontId="12" fillId="0" borderId="0" xfId="0" applyNumberFormat="1" applyFont="1" applyAlignment="1">
      <alignment horizontal="center"/>
    </xf>
    <xf numFmtId="3" fontId="16" fillId="4" borderId="0" xfId="15" applyNumberFormat="1" applyFont="1" applyFill="1" applyAlignment="1">
      <alignment horizontal="center"/>
    </xf>
    <xf numFmtId="3" fontId="12" fillId="0" borderId="0" xfId="15" applyNumberFormat="1" applyFont="1" applyBorder="1" applyAlignment="1">
      <alignment/>
    </xf>
    <xf numFmtId="3" fontId="12" fillId="0" borderId="0" xfId="15" applyNumberFormat="1" applyFont="1" applyAlignment="1">
      <alignment/>
    </xf>
    <xf numFmtId="190" fontId="17" fillId="4" borderId="3" xfId="0" applyNumberFormat="1" applyFont="1" applyFill="1" applyBorder="1" applyAlignment="1">
      <alignment horizontal="center"/>
    </xf>
    <xf numFmtId="190" fontId="17" fillId="0" borderId="0" xfId="0" applyNumberFormat="1" applyFont="1" applyFill="1" applyBorder="1" applyAlignment="1">
      <alignment horizontal="center"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Continuous"/>
    </xf>
    <xf numFmtId="41" fontId="12" fillId="0" borderId="0" xfId="0" applyNumberFormat="1" applyFont="1" applyAlignment="1" quotePrefix="1">
      <alignment horizontal="centerContinuous"/>
    </xf>
    <xf numFmtId="41" fontId="12" fillId="0" borderId="0" xfId="0" applyNumberFormat="1" applyFont="1" applyAlignment="1">
      <alignment horizontal="centerContinuous"/>
    </xf>
    <xf numFmtId="37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190" fontId="12" fillId="4" borderId="0" xfId="0" applyNumberFormat="1" applyFont="1" applyFill="1" applyBorder="1" applyAlignment="1">
      <alignment horizontal="center"/>
    </xf>
    <xf numFmtId="37" fontId="17" fillId="0" borderId="0" xfId="0" applyNumberFormat="1" applyFont="1" applyBorder="1" applyAlignment="1">
      <alignment horizontal="right"/>
    </xf>
    <xf numFmtId="3" fontId="12" fillId="0" borderId="0" xfId="15" applyNumberFormat="1" applyFont="1" applyAlignment="1">
      <alignment horizontal="right"/>
    </xf>
    <xf numFmtId="190" fontId="17" fillId="4" borderId="0" xfId="15" applyNumberFormat="1" applyFont="1" applyFill="1" applyBorder="1" applyAlignment="1">
      <alignment horizontal="center"/>
    </xf>
    <xf numFmtId="3" fontId="17" fillId="0" borderId="0" xfId="15" applyNumberFormat="1" applyFont="1" applyBorder="1" applyAlignment="1">
      <alignment horizontal="right"/>
    </xf>
    <xf numFmtId="3" fontId="12" fillId="0" borderId="0" xfId="15" applyNumberFormat="1" applyFont="1" applyBorder="1" applyAlignment="1">
      <alignment horizontal="right"/>
    </xf>
    <xf numFmtId="37" fontId="13" fillId="0" borderId="0" xfId="28" applyNumberFormat="1" applyFont="1" applyAlignment="1">
      <alignment horizontal="center"/>
      <protection/>
    </xf>
    <xf numFmtId="41" fontId="12" fillId="0" borderId="0" xfId="0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2" fillId="0" borderId="0" xfId="28" applyNumberFormat="1" applyFont="1" applyAlignment="1">
      <alignment/>
      <protection/>
    </xf>
    <xf numFmtId="41" fontId="12" fillId="0" borderId="0" xfId="0" applyNumberFormat="1" applyFont="1" applyBorder="1" applyAlignment="1">
      <alignment horizontal="right"/>
    </xf>
    <xf numFmtId="41" fontId="12" fillId="4" borderId="0" xfId="0" applyNumberFormat="1" applyFont="1" applyFill="1" applyBorder="1" applyAlignment="1">
      <alignment/>
    </xf>
    <xf numFmtId="37" fontId="12" fillId="4" borderId="0" xfId="0" applyNumberFormat="1" applyFont="1" applyFill="1" applyAlignment="1">
      <alignment horizontal="center"/>
    </xf>
    <xf numFmtId="37" fontId="12" fillId="0" borderId="6" xfId="0" applyNumberFormat="1" applyFont="1" applyBorder="1" applyAlignment="1">
      <alignment/>
    </xf>
    <xf numFmtId="0" fontId="16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37" fontId="12" fillId="0" borderId="0" xfId="0" applyNumberFormat="1" applyFont="1" applyAlignment="1">
      <alignment horizontal="right"/>
    </xf>
    <xf numFmtId="190" fontId="12" fillId="4" borderId="0" xfId="0" applyNumberFormat="1" applyFont="1" applyFill="1" applyAlignment="1">
      <alignment horizontal="center"/>
    </xf>
    <xf numFmtId="37" fontId="12" fillId="4" borderId="0" xfId="0" applyNumberFormat="1" applyFont="1" applyFill="1" applyAlignment="1">
      <alignment/>
    </xf>
    <xf numFmtId="37" fontId="12" fillId="0" borderId="0" xfId="0" applyNumberFormat="1" applyFont="1" applyBorder="1" applyAlignment="1">
      <alignment horizontal="right"/>
    </xf>
    <xf numFmtId="37" fontId="12" fillId="4" borderId="0" xfId="0" applyNumberFormat="1" applyFont="1" applyFill="1" applyAlignment="1">
      <alignment horizontal="right"/>
    </xf>
    <xf numFmtId="37" fontId="16" fillId="0" borderId="0" xfId="0" applyNumberFormat="1" applyFont="1" applyBorder="1" applyAlignment="1">
      <alignment horizontal="center"/>
    </xf>
    <xf numFmtId="190" fontId="12" fillId="4" borderId="3" xfId="0" applyNumberFormat="1" applyFont="1" applyFill="1" applyBorder="1" applyAlignment="1">
      <alignment horizontal="center"/>
    </xf>
    <xf numFmtId="190" fontId="12" fillId="0" borderId="3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2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190" fontId="12" fillId="0" borderId="0" xfId="0" applyNumberFormat="1" applyFont="1" applyFill="1" applyAlignment="1">
      <alignment horizontal="center"/>
    </xf>
    <xf numFmtId="190" fontId="12" fillId="4" borderId="7" xfId="0" applyNumberFormat="1" applyFont="1" applyFill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190" fontId="12" fillId="0" borderId="8" xfId="0" applyNumberFormat="1" applyFont="1" applyBorder="1" applyAlignment="1">
      <alignment horizontal="center"/>
    </xf>
    <xf numFmtId="190" fontId="17" fillId="4" borderId="0" xfId="0" applyNumberFormat="1" applyFont="1" applyFill="1" applyBorder="1" applyAlignment="1">
      <alignment horizontal="right"/>
    </xf>
    <xf numFmtId="190" fontId="16" fillId="4" borderId="0" xfId="0" applyNumberFormat="1" applyFont="1" applyFill="1" applyBorder="1" applyAlignment="1">
      <alignment horizontal="right"/>
    </xf>
    <xf numFmtId="190" fontId="12" fillId="4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0" fontId="17" fillId="4" borderId="4" xfId="0" applyNumberFormat="1" applyFont="1" applyFill="1" applyBorder="1" applyAlignment="1">
      <alignment horizontal="right"/>
    </xf>
    <xf numFmtId="190" fontId="17" fillId="0" borderId="4" xfId="0" applyNumberFormat="1" applyFont="1" applyFill="1" applyBorder="1" applyAlignment="1">
      <alignment horizontal="right"/>
    </xf>
    <xf numFmtId="190" fontId="17" fillId="4" borderId="5" xfId="0" applyNumberFormat="1" applyFont="1" applyFill="1" applyBorder="1" applyAlignment="1">
      <alignment horizontal="right"/>
    </xf>
    <xf numFmtId="190" fontId="17" fillId="0" borderId="5" xfId="0" applyNumberFormat="1" applyFont="1" applyFill="1" applyBorder="1" applyAlignment="1">
      <alignment horizontal="right"/>
    </xf>
    <xf numFmtId="190" fontId="12" fillId="0" borderId="0" xfId="0" applyNumberFormat="1" applyFont="1" applyFill="1" applyBorder="1" applyAlignment="1">
      <alignment horizontal="right"/>
    </xf>
    <xf numFmtId="190" fontId="12" fillId="4" borderId="0" xfId="0" applyNumberFormat="1" applyFont="1" applyFill="1" applyAlignment="1">
      <alignment horizontal="right"/>
    </xf>
    <xf numFmtId="190" fontId="12" fillId="0" borderId="0" xfId="0" applyNumberFormat="1" applyFont="1" applyFill="1" applyAlignment="1">
      <alignment horizontal="right"/>
    </xf>
    <xf numFmtId="3" fontId="12" fillId="4" borderId="0" xfId="15" applyNumberFormat="1" applyFont="1" applyFill="1" applyAlignment="1">
      <alignment/>
    </xf>
    <xf numFmtId="190" fontId="12" fillId="4" borderId="0" xfId="15" applyNumberFormat="1" applyFont="1" applyFill="1" applyAlignment="1">
      <alignment horizontal="right"/>
    </xf>
    <xf numFmtId="190" fontId="12" fillId="0" borderId="0" xfId="15" applyNumberFormat="1" applyFont="1" applyFill="1" applyAlignment="1">
      <alignment horizontal="right"/>
    </xf>
    <xf numFmtId="41" fontId="12" fillId="4" borderId="0" xfId="0" applyNumberFormat="1" applyFont="1" applyFill="1" applyAlignment="1">
      <alignment horizontal="right"/>
    </xf>
    <xf numFmtId="190" fontId="17" fillId="4" borderId="3" xfId="0" applyNumberFormat="1" applyFont="1" applyFill="1" applyBorder="1" applyAlignment="1">
      <alignment horizontal="right"/>
    </xf>
    <xf numFmtId="190" fontId="17" fillId="0" borderId="3" xfId="0" applyNumberFormat="1" applyFont="1" applyFill="1" applyBorder="1" applyAlignment="1">
      <alignment horizontal="right"/>
    </xf>
    <xf numFmtId="190" fontId="17" fillId="4" borderId="7" xfId="0" applyNumberFormat="1" applyFont="1" applyFill="1" applyBorder="1" applyAlignment="1">
      <alignment horizontal="right"/>
    </xf>
    <xf numFmtId="190" fontId="17" fillId="0" borderId="7" xfId="0" applyNumberFormat="1" applyFont="1" applyFill="1" applyBorder="1" applyAlignment="1">
      <alignment horizontal="right"/>
    </xf>
    <xf numFmtId="190" fontId="17" fillId="4" borderId="8" xfId="0" applyNumberFormat="1" applyFont="1" applyFill="1" applyBorder="1" applyAlignment="1">
      <alignment horizontal="right"/>
    </xf>
    <xf numFmtId="190" fontId="17" fillId="0" borderId="8" xfId="0" applyNumberFormat="1" applyFont="1" applyFill="1" applyBorder="1" applyAlignment="1">
      <alignment horizontal="right"/>
    </xf>
    <xf numFmtId="190" fontId="16" fillId="4" borderId="0" xfId="0" applyNumberFormat="1" applyFont="1" applyFill="1" applyAlignment="1">
      <alignment horizontal="center"/>
    </xf>
    <xf numFmtId="190" fontId="17" fillId="0" borderId="4" xfId="0" applyNumberFormat="1" applyFont="1" applyFill="1" applyBorder="1" applyAlignment="1">
      <alignment horizontal="center"/>
    </xf>
    <xf numFmtId="190" fontId="17" fillId="0" borderId="5" xfId="0" applyNumberFormat="1" applyFont="1" applyFill="1" applyBorder="1" applyAlignment="1">
      <alignment horizontal="center"/>
    </xf>
    <xf numFmtId="190" fontId="12" fillId="4" borderId="0" xfId="15" applyNumberFormat="1" applyFont="1" applyFill="1" applyBorder="1" applyAlignment="1">
      <alignment horizontal="center"/>
    </xf>
    <xf numFmtId="190" fontId="17" fillId="0" borderId="3" xfId="0" applyNumberFormat="1" applyFont="1" applyFill="1" applyBorder="1" applyAlignment="1">
      <alignment horizontal="center"/>
    </xf>
    <xf numFmtId="190" fontId="17" fillId="4" borderId="7" xfId="0" applyNumberFormat="1" applyFont="1" applyFill="1" applyBorder="1" applyAlignment="1">
      <alignment horizontal="center"/>
    </xf>
    <xf numFmtId="190" fontId="17" fillId="0" borderId="7" xfId="0" applyNumberFormat="1" applyFont="1" applyFill="1" applyBorder="1" applyAlignment="1">
      <alignment horizontal="center"/>
    </xf>
    <xf numFmtId="3" fontId="12" fillId="4" borderId="0" xfId="15" applyNumberFormat="1" applyFont="1" applyFill="1" applyAlignment="1">
      <alignment horizontal="right"/>
    </xf>
    <xf numFmtId="190" fontId="16" fillId="4" borderId="0" xfId="15" applyNumberFormat="1" applyFont="1" applyFill="1" applyAlignment="1">
      <alignment horizontal="center"/>
    </xf>
    <xf numFmtId="190" fontId="17" fillId="0" borderId="0" xfId="15" applyNumberFormat="1" applyFont="1" applyFill="1" applyBorder="1" applyAlignment="1">
      <alignment horizontal="center"/>
    </xf>
    <xf numFmtId="41" fontId="12" fillId="4" borderId="0" xfId="0" applyNumberFormat="1" applyFont="1" applyFill="1" applyAlignment="1">
      <alignment/>
    </xf>
    <xf numFmtId="41" fontId="16" fillId="4" borderId="0" xfId="0" applyNumberFormat="1" applyFont="1" applyFill="1" applyAlignment="1">
      <alignment horizontal="center"/>
    </xf>
    <xf numFmtId="41" fontId="12" fillId="4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/>
    </xf>
    <xf numFmtId="190" fontId="12" fillId="4" borderId="9" xfId="0" applyNumberFormat="1" applyFont="1" applyFill="1" applyBorder="1" applyAlignment="1">
      <alignment horizontal="center"/>
    </xf>
    <xf numFmtId="190" fontId="12" fillId="0" borderId="9" xfId="0" applyNumberFormat="1" applyFont="1" applyFill="1" applyBorder="1" applyAlignment="1">
      <alignment horizontal="center"/>
    </xf>
    <xf numFmtId="190" fontId="12" fillId="0" borderId="0" xfId="0" applyNumberFormat="1" applyFont="1" applyFill="1" applyBorder="1" applyAlignment="1">
      <alignment horizontal="center"/>
    </xf>
    <xf numFmtId="190" fontId="16" fillId="4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/>
    </xf>
    <xf numFmtId="190" fontId="17" fillId="4" borderId="8" xfId="0" applyNumberFormat="1" applyFont="1" applyFill="1" applyBorder="1" applyAlignment="1">
      <alignment horizontal="center"/>
    </xf>
    <xf numFmtId="41" fontId="17" fillId="4" borderId="0" xfId="0" applyNumberFormat="1" applyFont="1" applyFill="1" applyBorder="1" applyAlignment="1">
      <alignment horizontal="right"/>
    </xf>
    <xf numFmtId="37" fontId="12" fillId="4" borderId="0" xfId="0" applyNumberFormat="1" applyFont="1" applyFill="1" applyBorder="1" applyAlignment="1">
      <alignment horizontal="right"/>
    </xf>
    <xf numFmtId="190" fontId="12" fillId="0" borderId="7" xfId="0" applyNumberFormat="1" applyFont="1" applyFill="1" applyBorder="1" applyAlignment="1">
      <alignment horizontal="center"/>
    </xf>
    <xf numFmtId="37" fontId="16" fillId="4" borderId="0" xfId="0" applyNumberFormat="1" applyFont="1" applyFill="1" applyBorder="1" applyAlignment="1">
      <alignment horizontal="center"/>
    </xf>
    <xf numFmtId="190" fontId="12" fillId="4" borderId="3" xfId="0" applyNumberFormat="1" applyFont="1" applyFill="1" applyBorder="1" applyAlignment="1">
      <alignment horizontal="left"/>
    </xf>
    <xf numFmtId="37" fontId="12" fillId="4" borderId="0" xfId="0" applyNumberFormat="1" applyFont="1" applyFill="1" applyBorder="1" applyAlignment="1">
      <alignment horizontal="center"/>
    </xf>
    <xf numFmtId="41" fontId="12" fillId="4" borderId="0" xfId="0" applyNumberFormat="1" applyFont="1" applyFill="1" applyBorder="1" applyAlignment="1">
      <alignment horizontal="center"/>
    </xf>
    <xf numFmtId="185" fontId="12" fillId="4" borderId="9" xfId="0" applyNumberFormat="1" applyFont="1" applyFill="1" applyBorder="1" applyAlignment="1">
      <alignment/>
    </xf>
    <xf numFmtId="185" fontId="12" fillId="4" borderId="0" xfId="0" applyNumberFormat="1" applyFont="1" applyFill="1" applyBorder="1" applyAlignment="1">
      <alignment horizontal="right"/>
    </xf>
    <xf numFmtId="185" fontId="12" fillId="0" borderId="9" xfId="0" applyNumberFormat="1" applyFont="1" applyFill="1" applyBorder="1" applyAlignment="1">
      <alignment/>
    </xf>
    <xf numFmtId="185" fontId="12" fillId="4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90" fontId="12" fillId="0" borderId="0" xfId="0" applyNumberFormat="1" applyFont="1" applyAlignment="1" quotePrefix="1">
      <alignment horizontal="right"/>
    </xf>
    <xf numFmtId="190" fontId="12" fillId="0" borderId="0" xfId="0" applyNumberFormat="1" applyFont="1" applyAlignment="1">
      <alignment/>
    </xf>
    <xf numFmtId="190" fontId="12" fillId="0" borderId="3" xfId="0" applyNumberFormat="1" applyFont="1" applyBorder="1" applyAlignment="1" quotePrefix="1">
      <alignment horizontal="right"/>
    </xf>
    <xf numFmtId="190" fontId="12" fillId="0" borderId="10" xfId="0" applyNumberFormat="1" applyFont="1" applyBorder="1" applyAlignment="1">
      <alignment horizontal="center"/>
    </xf>
    <xf numFmtId="190" fontId="12" fillId="0" borderId="8" xfId="0" applyNumberFormat="1" applyFont="1" applyBorder="1" applyAlignment="1" quotePrefix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37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0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8" xfId="0" applyNumberFormat="1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2" fillId="0" borderId="3" xfId="0" applyNumberFormat="1" applyFont="1" applyBorder="1" applyAlignment="1">
      <alignment/>
    </xf>
    <xf numFmtId="190" fontId="12" fillId="4" borderId="3" xfId="0" applyNumberFormat="1" applyFont="1" applyFill="1" applyBorder="1" applyAlignment="1">
      <alignment horizontal="right"/>
    </xf>
    <xf numFmtId="190" fontId="12" fillId="0" borderId="3" xfId="0" applyNumberFormat="1" applyFont="1" applyFill="1" applyBorder="1" applyAlignment="1">
      <alignment horizontal="right"/>
    </xf>
    <xf numFmtId="190" fontId="12" fillId="4" borderId="7" xfId="0" applyNumberFormat="1" applyFont="1" applyFill="1" applyBorder="1" applyAlignment="1">
      <alignment horizontal="right"/>
    </xf>
    <xf numFmtId="190" fontId="12" fillId="4" borderId="8" xfId="0" applyNumberFormat="1" applyFont="1" applyFill="1" applyBorder="1" applyAlignment="1">
      <alignment horizontal="center"/>
    </xf>
    <xf numFmtId="190" fontId="12" fillId="0" borderId="8" xfId="0" applyNumberFormat="1" applyFont="1" applyFill="1" applyBorder="1" applyAlignment="1">
      <alignment horizontal="center"/>
    </xf>
    <xf numFmtId="37" fontId="12" fillId="0" borderId="0" xfId="0" applyNumberFormat="1" applyFont="1" applyAlignment="1">
      <alignment horizontal="center" vertical="center"/>
    </xf>
    <xf numFmtId="37" fontId="12" fillId="0" borderId="3" xfId="0" applyNumberFormat="1" applyFont="1" applyBorder="1" applyAlignment="1">
      <alignment horizontal="center"/>
    </xf>
    <xf numFmtId="37" fontId="15" fillId="0" borderId="3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7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28600" y="0"/>
          <a:ext cx="928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57175" y="0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228600" y="0"/>
          <a:ext cx="928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57175" y="0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258"/>
  <sheetViews>
    <sheetView showGridLines="0" tabSelected="1" workbookViewId="0" topLeftCell="A226">
      <selection activeCell="G230" sqref="G230"/>
    </sheetView>
  </sheetViews>
  <sheetFormatPr defaultColWidth="9.00390625" defaultRowHeight="21" customHeight="1"/>
  <cols>
    <col min="1" max="1" width="2.75390625" style="17" customWidth="1"/>
    <col min="2" max="2" width="53.375" style="17" customWidth="1"/>
    <col min="3" max="3" width="4.25390625" style="17" customWidth="1"/>
    <col min="4" max="4" width="1.25" style="17" customWidth="1"/>
    <col min="5" max="5" width="14.875" style="35" customWidth="1"/>
    <col min="6" max="6" width="1.25" style="35" customWidth="1"/>
    <col min="7" max="7" width="14.875" style="35" customWidth="1"/>
    <col min="8" max="8" width="1.25" style="35" customWidth="1"/>
    <col min="9" max="9" width="14.875" style="35" customWidth="1"/>
    <col min="10" max="10" width="1.25" style="35" customWidth="1"/>
    <col min="11" max="11" width="14.875" style="35" customWidth="1"/>
    <col min="12" max="12" width="1.25" style="19" customWidth="1"/>
    <col min="13" max="13" width="11.00390625" style="19" customWidth="1"/>
    <col min="14" max="16384" width="10.75390625" style="17" customWidth="1"/>
  </cols>
  <sheetData>
    <row r="1" spans="2:13" s="4" customFormat="1" ht="21" customHeight="1">
      <c r="B1" s="1" t="s">
        <v>101</v>
      </c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2:13" s="4" customFormat="1" ht="21" customHeight="1"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2:13" s="4" customFormat="1" ht="21" customHeight="1">
      <c r="B3" s="5" t="s">
        <v>178</v>
      </c>
      <c r="C3" s="1"/>
      <c r="D3" s="1"/>
      <c r="E3" s="1"/>
      <c r="F3" s="1"/>
      <c r="G3" s="1"/>
      <c r="H3" s="1"/>
      <c r="I3" s="1"/>
      <c r="J3" s="1"/>
      <c r="K3" s="1"/>
      <c r="L3" s="3"/>
      <c r="M3" s="3"/>
    </row>
    <row r="4" spans="2:13" s="4" customFormat="1" ht="21" customHeight="1">
      <c r="B4" s="6" t="s">
        <v>120</v>
      </c>
      <c r="C4" s="1"/>
      <c r="D4" s="1"/>
      <c r="E4" s="1"/>
      <c r="F4" s="1"/>
      <c r="G4" s="1"/>
      <c r="H4" s="1"/>
      <c r="I4" s="1"/>
      <c r="J4" s="1"/>
      <c r="K4" s="1"/>
      <c r="L4" s="3"/>
      <c r="M4" s="3"/>
    </row>
    <row r="5" spans="3:13" s="4" customFormat="1" ht="21" customHeight="1">
      <c r="C5" s="7"/>
      <c r="D5" s="7"/>
      <c r="E5" s="8"/>
      <c r="F5" s="9" t="s">
        <v>179</v>
      </c>
      <c r="G5" s="8"/>
      <c r="H5" s="10"/>
      <c r="I5" s="8"/>
      <c r="J5" s="9" t="s">
        <v>180</v>
      </c>
      <c r="K5" s="8"/>
      <c r="L5" s="3"/>
      <c r="M5" s="3"/>
    </row>
    <row r="6" spans="3:13" s="4" customFormat="1" ht="21" customHeight="1">
      <c r="C6" s="11" t="s">
        <v>1</v>
      </c>
      <c r="D6" s="12"/>
      <c r="E6" s="13">
        <v>2007</v>
      </c>
      <c r="F6" s="14"/>
      <c r="G6" s="13">
        <v>2006</v>
      </c>
      <c r="H6" s="15"/>
      <c r="I6" s="13">
        <v>2007</v>
      </c>
      <c r="J6" s="14"/>
      <c r="K6" s="13">
        <v>2006</v>
      </c>
      <c r="L6" s="3"/>
      <c r="M6" s="3"/>
    </row>
    <row r="7" spans="3:13" s="4" customFormat="1" ht="21" customHeight="1">
      <c r="C7" s="11"/>
      <c r="D7" s="12"/>
      <c r="E7" s="13"/>
      <c r="F7" s="14"/>
      <c r="G7" s="13"/>
      <c r="H7" s="15"/>
      <c r="I7" s="13"/>
      <c r="J7" s="14"/>
      <c r="K7" s="16" t="s">
        <v>249</v>
      </c>
      <c r="L7" s="3"/>
      <c r="M7" s="3"/>
    </row>
    <row r="8" spans="2:14" ht="21" customHeight="1">
      <c r="B8" s="4" t="s">
        <v>11</v>
      </c>
      <c r="E8" s="18"/>
      <c r="F8" s="18"/>
      <c r="G8" s="18"/>
      <c r="H8" s="18"/>
      <c r="I8" s="18"/>
      <c r="J8" s="18"/>
      <c r="K8" s="18"/>
      <c r="N8" s="19"/>
    </row>
    <row r="9" spans="2:11" ht="21" customHeight="1">
      <c r="B9" s="4" t="s">
        <v>10</v>
      </c>
      <c r="C9" s="20"/>
      <c r="E9" s="18"/>
      <c r="F9" s="21"/>
      <c r="G9" s="18"/>
      <c r="H9" s="22"/>
      <c r="I9" s="18"/>
      <c r="J9" s="22"/>
      <c r="K9" s="18"/>
    </row>
    <row r="10" spans="2:11" ht="21" customHeight="1">
      <c r="B10" s="4" t="s">
        <v>80</v>
      </c>
      <c r="C10" s="23">
        <v>6</v>
      </c>
      <c r="D10" s="63"/>
      <c r="E10" s="80">
        <v>1070319584</v>
      </c>
      <c r="F10" s="81"/>
      <c r="G10" s="80">
        <f>896523184+409430490</f>
        <v>1305953674</v>
      </c>
      <c r="H10" s="82"/>
      <c r="I10" s="80">
        <v>969861662</v>
      </c>
      <c r="J10" s="82"/>
      <c r="K10" s="83">
        <f>761346604+409430491</f>
        <v>1170777095</v>
      </c>
    </row>
    <row r="11" spans="2:11" ht="21" customHeight="1">
      <c r="B11" s="4" t="s">
        <v>181</v>
      </c>
      <c r="C11" s="23"/>
      <c r="D11" s="63"/>
      <c r="E11" s="80">
        <v>94500</v>
      </c>
      <c r="F11" s="81"/>
      <c r="G11" s="80">
        <f>409578990-409430490</f>
        <v>148500</v>
      </c>
      <c r="H11" s="82"/>
      <c r="I11" s="80">
        <v>94500</v>
      </c>
      <c r="J11" s="82"/>
      <c r="K11" s="83">
        <f>409578991-409430491</f>
        <v>148500</v>
      </c>
    </row>
    <row r="12" spans="2:11" ht="21" customHeight="1">
      <c r="B12" s="26" t="s">
        <v>130</v>
      </c>
      <c r="C12" s="23"/>
      <c r="D12" s="63"/>
      <c r="E12" s="80"/>
      <c r="F12" s="81"/>
      <c r="G12" s="80"/>
      <c r="H12" s="82"/>
      <c r="I12" s="80"/>
      <c r="J12" s="82"/>
      <c r="K12" s="83"/>
    </row>
    <row r="13" spans="2:11" ht="21" customHeight="1">
      <c r="B13" s="26" t="s">
        <v>81</v>
      </c>
      <c r="C13" s="23">
        <v>7</v>
      </c>
      <c r="D13" s="63"/>
      <c r="E13" s="84">
        <v>1523715869</v>
      </c>
      <c r="F13" s="81"/>
      <c r="G13" s="84">
        <v>1857710999</v>
      </c>
      <c r="H13" s="82"/>
      <c r="I13" s="84">
        <v>1371347957</v>
      </c>
      <c r="J13" s="82"/>
      <c r="K13" s="85">
        <v>1803682365</v>
      </c>
    </row>
    <row r="14" spans="2:11" ht="21" customHeight="1">
      <c r="B14" s="26" t="s">
        <v>72</v>
      </c>
      <c r="C14" s="23" t="s">
        <v>187</v>
      </c>
      <c r="D14" s="63"/>
      <c r="E14" s="86">
        <v>36954038</v>
      </c>
      <c r="F14" s="81"/>
      <c r="G14" s="86">
        <v>353186348</v>
      </c>
      <c r="H14" s="82"/>
      <c r="I14" s="86">
        <v>455908993</v>
      </c>
      <c r="J14" s="82"/>
      <c r="K14" s="87">
        <v>391566938</v>
      </c>
    </row>
    <row r="15" spans="2:11" ht="21" customHeight="1">
      <c r="B15" s="26" t="s">
        <v>131</v>
      </c>
      <c r="C15" s="23"/>
      <c r="D15" s="63"/>
      <c r="E15" s="80">
        <f>SUM(E13:E14)</f>
        <v>1560669907</v>
      </c>
      <c r="F15" s="81"/>
      <c r="G15" s="80">
        <f>SUM(G13:G14)</f>
        <v>2210897347</v>
      </c>
      <c r="H15" s="82"/>
      <c r="I15" s="80">
        <f>SUM(I13:I14)</f>
        <v>1827256950</v>
      </c>
      <c r="J15" s="82"/>
      <c r="K15" s="83">
        <f>SUM(K13:K14)</f>
        <v>2195249303</v>
      </c>
    </row>
    <row r="16" spans="2:11" ht="21" customHeight="1">
      <c r="B16" s="26" t="s">
        <v>9</v>
      </c>
      <c r="C16" s="23">
        <v>8</v>
      </c>
      <c r="D16" s="63"/>
      <c r="E16" s="80">
        <v>4039250595</v>
      </c>
      <c r="F16" s="81"/>
      <c r="G16" s="80">
        <v>3928657972</v>
      </c>
      <c r="H16" s="82"/>
      <c r="I16" s="80">
        <v>4000299250</v>
      </c>
      <c r="J16" s="82"/>
      <c r="K16" s="83">
        <v>3812080392</v>
      </c>
    </row>
    <row r="17" spans="2:11" ht="21" customHeight="1">
      <c r="B17" s="26" t="s">
        <v>8</v>
      </c>
      <c r="C17" s="23">
        <v>8</v>
      </c>
      <c r="D17" s="63"/>
      <c r="E17" s="80">
        <v>862981764</v>
      </c>
      <c r="F17" s="81"/>
      <c r="G17" s="80">
        <v>862324063</v>
      </c>
      <c r="H17" s="82"/>
      <c r="I17" s="80">
        <v>846753051</v>
      </c>
      <c r="J17" s="82"/>
      <c r="K17" s="83">
        <v>853556714</v>
      </c>
    </row>
    <row r="18" spans="2:11" ht="21" customHeight="1">
      <c r="B18" s="26" t="s">
        <v>7</v>
      </c>
      <c r="C18" s="23"/>
      <c r="D18" s="63"/>
      <c r="E18" s="80">
        <v>635843593</v>
      </c>
      <c r="F18" s="81"/>
      <c r="G18" s="80">
        <v>1334611303</v>
      </c>
      <c r="H18" s="82"/>
      <c r="I18" s="80">
        <v>635843593</v>
      </c>
      <c r="J18" s="82"/>
      <c r="K18" s="83">
        <v>1334611303</v>
      </c>
    </row>
    <row r="19" spans="2:11" ht="21" customHeight="1">
      <c r="B19" s="26" t="s">
        <v>118</v>
      </c>
      <c r="C19" s="23">
        <v>8</v>
      </c>
      <c r="D19" s="63"/>
      <c r="E19" s="80">
        <v>79524141</v>
      </c>
      <c r="F19" s="81"/>
      <c r="G19" s="80">
        <v>2337897</v>
      </c>
      <c r="H19" s="82"/>
      <c r="I19" s="80" t="s">
        <v>188</v>
      </c>
      <c r="J19" s="82"/>
      <c r="K19" s="80" t="s">
        <v>188</v>
      </c>
    </row>
    <row r="20" spans="2:11" ht="21" customHeight="1">
      <c r="B20" s="26" t="s">
        <v>182</v>
      </c>
      <c r="C20" s="23">
        <v>9</v>
      </c>
      <c r="D20" s="55"/>
      <c r="E20" s="80">
        <v>300509350</v>
      </c>
      <c r="F20" s="81"/>
      <c r="G20" s="80" t="s">
        <v>188</v>
      </c>
      <c r="H20" s="88"/>
      <c r="I20" s="80" t="s">
        <v>188</v>
      </c>
      <c r="J20" s="88"/>
      <c r="K20" s="80" t="s">
        <v>188</v>
      </c>
    </row>
    <row r="21" spans="2:11" ht="21" customHeight="1">
      <c r="B21" s="26" t="s">
        <v>6</v>
      </c>
      <c r="C21" s="23"/>
      <c r="D21" s="63"/>
      <c r="E21" s="89"/>
      <c r="F21" s="89"/>
      <c r="G21" s="89"/>
      <c r="H21" s="89"/>
      <c r="I21" s="89"/>
      <c r="J21" s="89"/>
      <c r="K21" s="90"/>
    </row>
    <row r="22" spans="2:12" ht="21" customHeight="1">
      <c r="B22" s="26" t="s">
        <v>98</v>
      </c>
      <c r="C22" s="30"/>
      <c r="D22" s="91"/>
      <c r="E22" s="92">
        <v>947559296</v>
      </c>
      <c r="F22" s="92"/>
      <c r="G22" s="92">
        <v>762391706</v>
      </c>
      <c r="H22" s="92"/>
      <c r="I22" s="92">
        <f>877830640+1</f>
        <v>877830641</v>
      </c>
      <c r="J22" s="92"/>
      <c r="K22" s="93">
        <v>753366798</v>
      </c>
      <c r="L22" s="31"/>
    </row>
    <row r="23" spans="2:12" ht="21" customHeight="1">
      <c r="B23" s="26" t="s">
        <v>114</v>
      </c>
      <c r="C23" s="30"/>
      <c r="D23" s="91"/>
      <c r="E23" s="94">
        <v>0</v>
      </c>
      <c r="F23" s="92"/>
      <c r="G23" s="92">
        <v>163565130</v>
      </c>
      <c r="H23" s="92"/>
      <c r="I23" s="94">
        <v>0</v>
      </c>
      <c r="J23" s="92"/>
      <c r="K23" s="93">
        <v>163565130</v>
      </c>
      <c r="L23" s="31"/>
    </row>
    <row r="24" spans="2:13" s="32" customFormat="1" ht="21" customHeight="1">
      <c r="B24" s="26" t="s">
        <v>5</v>
      </c>
      <c r="C24" s="30"/>
      <c r="D24" s="63"/>
      <c r="E24" s="95">
        <f>87364027+25772879</f>
        <v>113136906</v>
      </c>
      <c r="F24" s="81"/>
      <c r="G24" s="95">
        <v>91810855</v>
      </c>
      <c r="H24" s="82"/>
      <c r="I24" s="95">
        <f>62422366+25772879</f>
        <v>88195245</v>
      </c>
      <c r="J24" s="82"/>
      <c r="K24" s="96">
        <v>75165374</v>
      </c>
      <c r="L24" s="19"/>
      <c r="M24" s="31"/>
    </row>
    <row r="25" spans="2:11" ht="21" customHeight="1">
      <c r="B25" s="4" t="s">
        <v>4</v>
      </c>
      <c r="C25" s="23"/>
      <c r="D25" s="63"/>
      <c r="E25" s="97">
        <f>SUM(E10:E12,E15:E24)</f>
        <v>9609889636</v>
      </c>
      <c r="F25" s="81"/>
      <c r="G25" s="97">
        <f>SUM(G10:G12,G15:G24)</f>
        <v>10662698447</v>
      </c>
      <c r="H25" s="82"/>
      <c r="I25" s="97">
        <f>SUM(I10:I12,I15:I24)</f>
        <v>9246134892</v>
      </c>
      <c r="J25" s="82"/>
      <c r="K25" s="98">
        <f>SUM(K10:K12,K15:K24)</f>
        <v>10358520609</v>
      </c>
    </row>
    <row r="26" spans="2:11" ht="21" customHeight="1">
      <c r="B26" s="4" t="s">
        <v>51</v>
      </c>
      <c r="C26" s="23"/>
      <c r="D26" s="63"/>
      <c r="E26" s="80"/>
      <c r="F26" s="81"/>
      <c r="G26" s="80"/>
      <c r="H26" s="82"/>
      <c r="I26" s="80"/>
      <c r="J26" s="82"/>
      <c r="K26" s="83"/>
    </row>
    <row r="27" spans="2:11" ht="21" customHeight="1">
      <c r="B27" s="4" t="s">
        <v>132</v>
      </c>
      <c r="C27" s="23"/>
      <c r="D27" s="63"/>
      <c r="E27" s="80">
        <v>58770780</v>
      </c>
      <c r="F27" s="81"/>
      <c r="G27" s="80">
        <v>285851</v>
      </c>
      <c r="H27" s="82"/>
      <c r="I27" s="80">
        <v>58770780</v>
      </c>
      <c r="J27" s="82"/>
      <c r="K27" s="83">
        <v>285851</v>
      </c>
    </row>
    <row r="28" spans="2:11" ht="21" customHeight="1">
      <c r="B28" s="4" t="s">
        <v>102</v>
      </c>
      <c r="C28" s="23"/>
      <c r="D28" s="63"/>
      <c r="E28" s="80"/>
      <c r="F28" s="81"/>
      <c r="G28" s="80"/>
      <c r="H28" s="82"/>
      <c r="I28" s="80"/>
      <c r="J28" s="82"/>
      <c r="K28" s="83"/>
    </row>
    <row r="29" spans="2:11" ht="21" customHeight="1">
      <c r="B29" s="4" t="s">
        <v>103</v>
      </c>
      <c r="C29" s="23">
        <v>10</v>
      </c>
      <c r="D29" s="63"/>
      <c r="E29" s="80" t="s">
        <v>188</v>
      </c>
      <c r="F29" s="81"/>
      <c r="G29" s="80">
        <v>418560001</v>
      </c>
      <c r="H29" s="88"/>
      <c r="I29" s="80" t="s">
        <v>188</v>
      </c>
      <c r="J29" s="88"/>
      <c r="K29" s="83">
        <v>418560001</v>
      </c>
    </row>
    <row r="30" spans="2:11" ht="21" customHeight="1">
      <c r="B30" s="4" t="s">
        <v>183</v>
      </c>
      <c r="C30" s="23">
        <v>11</v>
      </c>
      <c r="D30" s="63"/>
      <c r="E30" s="80" t="s">
        <v>188</v>
      </c>
      <c r="F30" s="81"/>
      <c r="G30" s="80" t="s">
        <v>188</v>
      </c>
      <c r="H30" s="88"/>
      <c r="I30" s="83">
        <v>440090005</v>
      </c>
      <c r="J30" s="88"/>
      <c r="K30" s="83">
        <v>440090005</v>
      </c>
    </row>
    <row r="31" spans="2:11" ht="21" customHeight="1">
      <c r="B31" s="4" t="s">
        <v>89</v>
      </c>
      <c r="C31" s="23"/>
      <c r="D31" s="63"/>
      <c r="E31" s="80">
        <v>-14858978</v>
      </c>
      <c r="F31" s="81"/>
      <c r="G31" s="80">
        <v>-18355208</v>
      </c>
      <c r="H31" s="88"/>
      <c r="I31" s="80" t="s">
        <v>188</v>
      </c>
      <c r="J31" s="88"/>
      <c r="K31" s="80" t="s">
        <v>188</v>
      </c>
    </row>
    <row r="32" spans="2:11" ht="21" customHeight="1">
      <c r="B32" s="4" t="s">
        <v>184</v>
      </c>
      <c r="C32" s="23">
        <v>12</v>
      </c>
      <c r="D32" s="63"/>
      <c r="E32" s="80" t="s">
        <v>188</v>
      </c>
      <c r="F32" s="81"/>
      <c r="G32" s="80" t="s">
        <v>188</v>
      </c>
      <c r="H32" s="88"/>
      <c r="I32" s="80" t="s">
        <v>188</v>
      </c>
      <c r="J32" s="88"/>
      <c r="K32" s="80" t="s">
        <v>188</v>
      </c>
    </row>
    <row r="33" spans="2:11" ht="21" customHeight="1">
      <c r="B33" s="4" t="s">
        <v>185</v>
      </c>
      <c r="C33" s="23">
        <v>13</v>
      </c>
      <c r="D33" s="63"/>
      <c r="E33" s="80">
        <f>203556796+1</f>
        <v>203556797</v>
      </c>
      <c r="F33" s="81"/>
      <c r="G33" s="80">
        <v>196384694</v>
      </c>
      <c r="H33" s="88"/>
      <c r="I33" s="83">
        <v>2799700</v>
      </c>
      <c r="J33" s="88"/>
      <c r="K33" s="83">
        <v>2799700</v>
      </c>
    </row>
    <row r="34" spans="2:11" ht="21" customHeight="1">
      <c r="B34" s="4" t="s">
        <v>85</v>
      </c>
      <c r="C34" s="23">
        <v>14</v>
      </c>
      <c r="D34" s="63"/>
      <c r="E34" s="80">
        <v>44305294</v>
      </c>
      <c r="F34" s="81"/>
      <c r="G34" s="80">
        <v>43074892</v>
      </c>
      <c r="H34" s="88"/>
      <c r="I34" s="83">
        <v>35553291</v>
      </c>
      <c r="J34" s="88"/>
      <c r="K34" s="83">
        <v>34224042</v>
      </c>
    </row>
    <row r="35" spans="2:11" ht="21" customHeight="1">
      <c r="B35" s="4" t="s">
        <v>125</v>
      </c>
      <c r="C35" s="20">
        <v>8</v>
      </c>
      <c r="D35" s="63"/>
      <c r="E35" s="80">
        <v>12935585</v>
      </c>
      <c r="F35" s="81"/>
      <c r="G35" s="80">
        <v>87741022</v>
      </c>
      <c r="H35" s="88"/>
      <c r="I35" s="80" t="s">
        <v>188</v>
      </c>
      <c r="J35" s="88"/>
      <c r="K35" s="83">
        <v>278145</v>
      </c>
    </row>
    <row r="36" spans="2:11" ht="21" customHeight="1">
      <c r="B36" s="4" t="s">
        <v>95</v>
      </c>
      <c r="C36" s="63"/>
      <c r="D36" s="63"/>
      <c r="E36" s="80" t="s">
        <v>188</v>
      </c>
      <c r="F36" s="81"/>
      <c r="G36" s="80">
        <v>85259365</v>
      </c>
      <c r="H36" s="88"/>
      <c r="I36" s="80" t="s">
        <v>188</v>
      </c>
      <c r="J36" s="88"/>
      <c r="K36" s="80" t="s">
        <v>188</v>
      </c>
    </row>
    <row r="37" spans="2:11" ht="21" customHeight="1">
      <c r="B37" s="4" t="s">
        <v>73</v>
      </c>
      <c r="C37" s="23">
        <v>15</v>
      </c>
      <c r="D37" s="63"/>
      <c r="E37" s="80">
        <v>3659373012</v>
      </c>
      <c r="F37" s="81"/>
      <c r="G37" s="80">
        <v>3995556700</v>
      </c>
      <c r="H37" s="88"/>
      <c r="I37" s="83">
        <v>3421103303</v>
      </c>
      <c r="J37" s="88"/>
      <c r="K37" s="83">
        <v>3683473105</v>
      </c>
    </row>
    <row r="38" spans="2:11" ht="21" customHeight="1">
      <c r="B38" s="4" t="s">
        <v>52</v>
      </c>
      <c r="C38" s="23"/>
      <c r="D38" s="63"/>
      <c r="E38" s="89"/>
      <c r="F38" s="81"/>
      <c r="G38" s="89"/>
      <c r="H38" s="88"/>
      <c r="I38" s="90"/>
      <c r="J38" s="88"/>
      <c r="K38" s="90"/>
    </row>
    <row r="39" spans="2:11" ht="21" customHeight="1">
      <c r="B39" s="4" t="s">
        <v>104</v>
      </c>
      <c r="C39" s="23"/>
      <c r="D39" s="63"/>
      <c r="E39" s="80">
        <v>397536694</v>
      </c>
      <c r="F39" s="81"/>
      <c r="G39" s="80">
        <v>306629260</v>
      </c>
      <c r="H39" s="88"/>
      <c r="I39" s="83">
        <v>397536694</v>
      </c>
      <c r="J39" s="88"/>
      <c r="K39" s="83">
        <v>306629260</v>
      </c>
    </row>
    <row r="40" spans="2:11" ht="21" customHeight="1">
      <c r="B40" s="4" t="s">
        <v>186</v>
      </c>
      <c r="C40" s="23"/>
      <c r="D40" s="63"/>
      <c r="E40" s="80">
        <v>38000000</v>
      </c>
      <c r="F40" s="81"/>
      <c r="G40" s="80" t="s">
        <v>188</v>
      </c>
      <c r="H40" s="88"/>
      <c r="I40" s="80" t="s">
        <v>188</v>
      </c>
      <c r="J40" s="88"/>
      <c r="K40" s="80" t="s">
        <v>188</v>
      </c>
    </row>
    <row r="41" spans="2:11" ht="21" customHeight="1">
      <c r="B41" s="4" t="s">
        <v>66</v>
      </c>
      <c r="C41" s="23"/>
      <c r="D41" s="55"/>
      <c r="E41" s="80">
        <v>16997421</v>
      </c>
      <c r="F41" s="81"/>
      <c r="G41" s="80">
        <v>8821874</v>
      </c>
      <c r="H41" s="88"/>
      <c r="I41" s="83">
        <v>18703543</v>
      </c>
      <c r="J41" s="88"/>
      <c r="K41" s="83">
        <v>10220670</v>
      </c>
    </row>
    <row r="42" spans="2:11" ht="21" customHeight="1">
      <c r="B42" s="4" t="s">
        <v>53</v>
      </c>
      <c r="C42" s="23"/>
      <c r="D42" s="55"/>
      <c r="E42" s="97">
        <f>SUM(E27:E41)</f>
        <v>4416616605</v>
      </c>
      <c r="F42" s="81"/>
      <c r="G42" s="97">
        <f>SUM(G27:G41)</f>
        <v>5123958451</v>
      </c>
      <c r="H42" s="88"/>
      <c r="I42" s="98">
        <f>SUM(I27:I41)</f>
        <v>4374557316</v>
      </c>
      <c r="J42" s="88"/>
      <c r="K42" s="98">
        <f>SUM(K27:K41)</f>
        <v>4896560779</v>
      </c>
    </row>
    <row r="43" spans="2:11" ht="21" customHeight="1" thickBot="1">
      <c r="B43" s="4" t="s">
        <v>3</v>
      </c>
      <c r="C43" s="23"/>
      <c r="D43" s="55"/>
      <c r="E43" s="99">
        <f>SUM(E25+E42)</f>
        <v>14026506241</v>
      </c>
      <c r="F43" s="82"/>
      <c r="G43" s="99">
        <f>SUM(G25+G42)</f>
        <v>15786656898</v>
      </c>
      <c r="H43" s="88"/>
      <c r="I43" s="100">
        <f>SUM(I25+I42)</f>
        <v>13620692208</v>
      </c>
      <c r="J43" s="88"/>
      <c r="K43" s="100">
        <f>SUM(K25+K42)</f>
        <v>15255081388</v>
      </c>
    </row>
    <row r="44" spans="2:4" ht="21" customHeight="1" thickTop="1">
      <c r="B44" s="4"/>
      <c r="C44" s="23"/>
      <c r="D44" s="55"/>
    </row>
    <row r="45" spans="2:13" ht="21" customHeight="1">
      <c r="B45" s="4" t="s">
        <v>2</v>
      </c>
      <c r="C45" s="37"/>
      <c r="D45" s="37"/>
      <c r="E45" s="38"/>
      <c r="F45" s="39"/>
      <c r="G45" s="38"/>
      <c r="H45" s="39"/>
      <c r="I45" s="39"/>
      <c r="J45" s="39"/>
      <c r="K45" s="39"/>
      <c r="L45" s="40"/>
      <c r="M45" s="41"/>
    </row>
    <row r="46" spans="2:13" s="4" customFormat="1" ht="21" customHeight="1">
      <c r="B46" s="1" t="s">
        <v>101</v>
      </c>
      <c r="C46" s="1"/>
      <c r="D46" s="1"/>
      <c r="E46" s="1"/>
      <c r="F46" s="1"/>
      <c r="G46" s="1"/>
      <c r="H46" s="1"/>
      <c r="I46" s="1"/>
      <c r="J46" s="1"/>
      <c r="K46" s="1"/>
      <c r="L46" s="2"/>
      <c r="M46" s="3"/>
    </row>
    <row r="47" spans="2:13" s="4" customFormat="1" ht="21" customHeight="1">
      <c r="B47" s="5" t="s">
        <v>49</v>
      </c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</row>
    <row r="48" spans="2:13" s="4" customFormat="1" ht="21" customHeight="1">
      <c r="B48" s="5" t="s">
        <v>178</v>
      </c>
      <c r="C48" s="1"/>
      <c r="D48" s="1"/>
      <c r="E48" s="1"/>
      <c r="F48" s="1"/>
      <c r="G48" s="1"/>
      <c r="H48" s="1"/>
      <c r="I48" s="1"/>
      <c r="J48" s="1"/>
      <c r="K48" s="1"/>
      <c r="L48" s="3"/>
      <c r="M48" s="3"/>
    </row>
    <row r="49" spans="2:13" s="4" customFormat="1" ht="21" customHeight="1">
      <c r="B49" s="6" t="s">
        <v>120</v>
      </c>
      <c r="C49" s="1"/>
      <c r="D49" s="1"/>
      <c r="E49" s="1"/>
      <c r="F49" s="1"/>
      <c r="G49" s="1"/>
      <c r="H49" s="1"/>
      <c r="I49" s="1"/>
      <c r="J49" s="1"/>
      <c r="K49" s="1"/>
      <c r="L49" s="3"/>
      <c r="M49" s="3"/>
    </row>
    <row r="50" spans="3:13" s="4" customFormat="1" ht="21" customHeight="1">
      <c r="C50" s="7"/>
      <c r="D50" s="7"/>
      <c r="E50" s="8"/>
      <c r="F50" s="9" t="s">
        <v>179</v>
      </c>
      <c r="G50" s="8"/>
      <c r="H50" s="10"/>
      <c r="I50" s="8"/>
      <c r="J50" s="9" t="s">
        <v>180</v>
      </c>
      <c r="K50" s="8"/>
      <c r="L50" s="3"/>
      <c r="M50" s="3"/>
    </row>
    <row r="51" spans="3:13" s="4" customFormat="1" ht="21" customHeight="1">
      <c r="C51" s="11" t="s">
        <v>1</v>
      </c>
      <c r="D51" s="12"/>
      <c r="E51" s="13">
        <v>2007</v>
      </c>
      <c r="F51" s="14"/>
      <c r="G51" s="13">
        <v>2006</v>
      </c>
      <c r="H51" s="15"/>
      <c r="I51" s="13">
        <v>2007</v>
      </c>
      <c r="J51" s="14"/>
      <c r="K51" s="13">
        <v>2006</v>
      </c>
      <c r="L51" s="3"/>
      <c r="M51" s="3"/>
    </row>
    <row r="52" spans="3:13" s="4" customFormat="1" ht="21" customHeight="1">
      <c r="C52" s="11"/>
      <c r="D52" s="12"/>
      <c r="E52" s="13"/>
      <c r="F52" s="14"/>
      <c r="G52" s="13"/>
      <c r="H52" s="15"/>
      <c r="I52" s="13"/>
      <c r="J52" s="14"/>
      <c r="K52" s="16" t="s">
        <v>249</v>
      </c>
      <c r="L52" s="3"/>
      <c r="M52" s="3"/>
    </row>
    <row r="53" spans="2:10" ht="21" customHeight="1">
      <c r="B53" s="4" t="s">
        <v>12</v>
      </c>
      <c r="C53" s="42"/>
      <c r="H53" s="18"/>
      <c r="J53" s="18"/>
    </row>
    <row r="54" spans="2:10" ht="21" customHeight="1">
      <c r="B54" s="4" t="s">
        <v>13</v>
      </c>
      <c r="C54" s="42"/>
      <c r="H54" s="18"/>
      <c r="J54" s="18"/>
    </row>
    <row r="55" spans="2:10" ht="21" customHeight="1">
      <c r="B55" s="26" t="s">
        <v>215</v>
      </c>
      <c r="C55" s="42"/>
      <c r="H55" s="18"/>
      <c r="J55" s="18"/>
    </row>
    <row r="56" spans="2:11" ht="21" customHeight="1">
      <c r="B56" s="26" t="s">
        <v>216</v>
      </c>
      <c r="C56" s="23">
        <v>16</v>
      </c>
      <c r="D56" s="63"/>
      <c r="E56" s="24">
        <v>467953306</v>
      </c>
      <c r="F56" s="101"/>
      <c r="G56" s="24">
        <v>995483793</v>
      </c>
      <c r="H56" s="43"/>
      <c r="I56" s="24">
        <v>467953306</v>
      </c>
      <c r="J56" s="43"/>
      <c r="K56" s="34">
        <v>995483793</v>
      </c>
    </row>
    <row r="57" spans="2:11" ht="21" customHeight="1">
      <c r="B57" s="4" t="s">
        <v>133</v>
      </c>
      <c r="C57" s="23"/>
      <c r="D57" s="63"/>
      <c r="E57" s="24"/>
      <c r="F57" s="101"/>
      <c r="G57" s="24"/>
      <c r="H57" s="43"/>
      <c r="I57" s="24"/>
      <c r="J57" s="43"/>
      <c r="K57" s="34"/>
    </row>
    <row r="58" spans="2:11" ht="21" customHeight="1">
      <c r="B58" s="4" t="s">
        <v>71</v>
      </c>
      <c r="C58" s="23"/>
      <c r="D58" s="63"/>
      <c r="E58" s="27">
        <f>3970934549-1</f>
        <v>3970934548</v>
      </c>
      <c r="F58" s="101"/>
      <c r="G58" s="27">
        <v>3576495048</v>
      </c>
      <c r="H58" s="43"/>
      <c r="I58" s="27">
        <v>3958078721</v>
      </c>
      <c r="J58" s="43"/>
      <c r="K58" s="102">
        <v>3480285678</v>
      </c>
    </row>
    <row r="59" spans="2:11" ht="21" customHeight="1">
      <c r="B59" s="4" t="s">
        <v>77</v>
      </c>
      <c r="C59" s="23">
        <v>8</v>
      </c>
      <c r="D59" s="63"/>
      <c r="E59" s="28">
        <v>2719989</v>
      </c>
      <c r="F59" s="101"/>
      <c r="G59" s="28">
        <v>6048260</v>
      </c>
      <c r="H59" s="43"/>
      <c r="I59" s="28">
        <v>2719989</v>
      </c>
      <c r="J59" s="43"/>
      <c r="K59" s="103">
        <v>6049008</v>
      </c>
    </row>
    <row r="60" spans="2:11" ht="21" customHeight="1">
      <c r="B60" s="4" t="s">
        <v>134</v>
      </c>
      <c r="C60" s="23"/>
      <c r="D60" s="63"/>
      <c r="E60" s="24">
        <f>SUM(E58:E59)</f>
        <v>3973654537</v>
      </c>
      <c r="F60" s="101"/>
      <c r="G60" s="24">
        <f>SUM(G58:G59)</f>
        <v>3582543308</v>
      </c>
      <c r="H60" s="43"/>
      <c r="I60" s="24">
        <f>SUM(I58:I59)</f>
        <v>3960798710</v>
      </c>
      <c r="J60" s="43"/>
      <c r="K60" s="34">
        <f>SUM(K58:K59)</f>
        <v>3486334686</v>
      </c>
    </row>
    <row r="61" spans="2:11" ht="21" customHeight="1">
      <c r="B61" s="4" t="s">
        <v>105</v>
      </c>
      <c r="C61" s="23"/>
      <c r="D61" s="63"/>
      <c r="E61" s="24">
        <v>1415421966</v>
      </c>
      <c r="F61" s="101"/>
      <c r="G61" s="24">
        <v>1040568425</v>
      </c>
      <c r="H61" s="43"/>
      <c r="I61" s="24">
        <v>1369584269</v>
      </c>
      <c r="J61" s="43"/>
      <c r="K61" s="34">
        <v>990330483</v>
      </c>
    </row>
    <row r="62" spans="2:11" ht="21" customHeight="1">
      <c r="B62" s="4" t="s">
        <v>14</v>
      </c>
      <c r="C62" s="23">
        <v>18</v>
      </c>
      <c r="D62" s="63"/>
      <c r="E62" s="24">
        <v>39787216</v>
      </c>
      <c r="F62" s="101"/>
      <c r="G62" s="24">
        <v>51611798</v>
      </c>
      <c r="H62" s="43"/>
      <c r="I62" s="24">
        <v>39787216</v>
      </c>
      <c r="J62" s="43"/>
      <c r="K62" s="34">
        <v>51611798</v>
      </c>
    </row>
    <row r="63" spans="2:11" ht="21" customHeight="1">
      <c r="B63" s="4" t="s">
        <v>106</v>
      </c>
      <c r="C63" s="23">
        <v>18</v>
      </c>
      <c r="D63" s="63"/>
      <c r="E63" s="24">
        <v>100625871</v>
      </c>
      <c r="F63" s="101"/>
      <c r="G63" s="24">
        <v>65134140</v>
      </c>
      <c r="H63" s="43"/>
      <c r="I63" s="24">
        <v>100625871</v>
      </c>
      <c r="J63" s="43"/>
      <c r="K63" s="34">
        <v>65134140</v>
      </c>
    </row>
    <row r="64" spans="2:11" ht="21" customHeight="1">
      <c r="B64" s="4" t="s">
        <v>99</v>
      </c>
      <c r="C64" s="23">
        <v>19</v>
      </c>
      <c r="D64" s="63"/>
      <c r="E64" s="24">
        <v>125000000</v>
      </c>
      <c r="F64" s="101"/>
      <c r="G64" s="24">
        <v>125000000</v>
      </c>
      <c r="H64" s="43"/>
      <c r="I64" s="24">
        <v>125000000</v>
      </c>
      <c r="J64" s="43"/>
      <c r="K64" s="34">
        <v>125000000</v>
      </c>
    </row>
    <row r="65" spans="2:11" ht="21" customHeight="1">
      <c r="B65" s="4" t="s">
        <v>250</v>
      </c>
      <c r="C65" s="23">
        <v>20</v>
      </c>
      <c r="D65" s="63"/>
      <c r="E65" s="24">
        <v>500000000</v>
      </c>
      <c r="F65" s="101"/>
      <c r="G65" s="24">
        <v>400000000</v>
      </c>
      <c r="H65" s="43"/>
      <c r="I65" s="24">
        <v>500000000</v>
      </c>
      <c r="J65" s="43"/>
      <c r="K65" s="34">
        <v>400000000</v>
      </c>
    </row>
    <row r="66" spans="2:11" ht="21" customHeight="1">
      <c r="B66" s="4" t="s">
        <v>127</v>
      </c>
      <c r="C66" s="30">
        <v>21</v>
      </c>
      <c r="D66" s="63"/>
      <c r="E66" s="46">
        <v>454320000</v>
      </c>
      <c r="F66" s="101"/>
      <c r="G66" s="80" t="s">
        <v>188</v>
      </c>
      <c r="H66" s="104"/>
      <c r="I66" s="46">
        <v>454320000</v>
      </c>
      <c r="J66" s="104"/>
      <c r="K66" s="80" t="s">
        <v>188</v>
      </c>
    </row>
    <row r="67" spans="2:11" ht="21" customHeight="1">
      <c r="B67" s="4" t="s">
        <v>251</v>
      </c>
      <c r="C67" s="23">
        <v>8</v>
      </c>
      <c r="D67" s="63"/>
      <c r="E67" s="80" t="s">
        <v>188</v>
      </c>
      <c r="F67" s="101"/>
      <c r="G67" s="80" t="s">
        <v>188</v>
      </c>
      <c r="H67" s="43"/>
      <c r="I67" s="24">
        <v>100000000</v>
      </c>
      <c r="J67" s="43"/>
      <c r="K67" s="80" t="s">
        <v>188</v>
      </c>
    </row>
    <row r="68" spans="2:11" ht="21" customHeight="1">
      <c r="B68" s="26" t="s">
        <v>15</v>
      </c>
      <c r="C68" s="23"/>
      <c r="D68" s="63"/>
      <c r="E68" s="62"/>
      <c r="F68" s="62"/>
      <c r="G68" s="62"/>
      <c r="H68" s="62"/>
      <c r="I68" s="62"/>
      <c r="J68" s="62"/>
      <c r="K68" s="76"/>
    </row>
    <row r="69" spans="2:11" ht="21" customHeight="1">
      <c r="B69" s="4" t="s">
        <v>78</v>
      </c>
      <c r="C69" s="23">
        <v>8</v>
      </c>
      <c r="D69" s="63"/>
      <c r="E69" s="24">
        <v>1973657222</v>
      </c>
      <c r="F69" s="101"/>
      <c r="G69" s="24">
        <v>3584846411</v>
      </c>
      <c r="H69" s="104"/>
      <c r="I69" s="24">
        <v>1901859441</v>
      </c>
      <c r="J69" s="104"/>
      <c r="K69" s="34">
        <v>3559178274</v>
      </c>
    </row>
    <row r="70" spans="2:11" ht="21" customHeight="1">
      <c r="B70" s="26" t="s">
        <v>107</v>
      </c>
      <c r="C70" s="23"/>
      <c r="D70" s="63"/>
      <c r="E70" s="24">
        <v>109093618</v>
      </c>
      <c r="F70" s="101"/>
      <c r="G70" s="24">
        <v>139458721</v>
      </c>
      <c r="H70" s="104"/>
      <c r="I70" s="24">
        <v>118450816</v>
      </c>
      <c r="J70" s="104"/>
      <c r="K70" s="34">
        <v>141979754</v>
      </c>
    </row>
    <row r="71" spans="2:11" ht="21" customHeight="1">
      <c r="B71" s="26" t="s">
        <v>126</v>
      </c>
      <c r="C71" s="23">
        <v>17</v>
      </c>
      <c r="D71" s="63"/>
      <c r="E71" s="24">
        <v>375227866</v>
      </c>
      <c r="F71" s="101"/>
      <c r="G71" s="24">
        <v>721244312</v>
      </c>
      <c r="H71" s="104"/>
      <c r="I71" s="24">
        <v>375227866</v>
      </c>
      <c r="J71" s="104"/>
      <c r="K71" s="34">
        <v>721244312</v>
      </c>
    </row>
    <row r="72" spans="2:11" ht="21" customHeight="1">
      <c r="B72" s="26" t="s">
        <v>16</v>
      </c>
      <c r="C72" s="23"/>
      <c r="D72" s="63"/>
      <c r="E72" s="33">
        <v>137946497</v>
      </c>
      <c r="F72" s="101"/>
      <c r="G72" s="33">
        <v>95726556</v>
      </c>
      <c r="H72" s="104"/>
      <c r="I72" s="33">
        <v>108497862</v>
      </c>
      <c r="J72" s="104"/>
      <c r="K72" s="105">
        <v>74931949</v>
      </c>
    </row>
    <row r="73" spans="2:12" ht="21" customHeight="1">
      <c r="B73" s="4" t="s">
        <v>17</v>
      </c>
      <c r="C73" s="23"/>
      <c r="D73" s="63"/>
      <c r="E73" s="106">
        <f>SUM(E56:E56,E60:E72)</f>
        <v>9672688099</v>
      </c>
      <c r="F73" s="101"/>
      <c r="G73" s="106">
        <f>SUM(G56:G56,G60:G72)</f>
        <v>10801617464</v>
      </c>
      <c r="H73" s="24"/>
      <c r="I73" s="106">
        <f>SUM(I56:I56,I60:I72)</f>
        <v>9622105357</v>
      </c>
      <c r="J73" s="43"/>
      <c r="K73" s="107">
        <f>SUM(K56:K56,K60:K72)</f>
        <v>10611229189</v>
      </c>
      <c r="L73" s="44"/>
    </row>
    <row r="74" spans="2:12" ht="21" customHeight="1">
      <c r="B74" s="4" t="s">
        <v>67</v>
      </c>
      <c r="C74" s="23"/>
      <c r="D74" s="63"/>
      <c r="E74" s="24"/>
      <c r="F74" s="101"/>
      <c r="G74" s="24"/>
      <c r="H74" s="24"/>
      <c r="I74" s="24"/>
      <c r="J74" s="43"/>
      <c r="K74" s="34"/>
      <c r="L74" s="44"/>
    </row>
    <row r="75" spans="2:13" s="45" customFormat="1" ht="21" customHeight="1">
      <c r="B75" s="4" t="s">
        <v>70</v>
      </c>
      <c r="C75" s="30">
        <v>18</v>
      </c>
      <c r="D75" s="108"/>
      <c r="E75" s="46">
        <v>6282594</v>
      </c>
      <c r="F75" s="109"/>
      <c r="G75" s="46">
        <v>46069804</v>
      </c>
      <c r="H75" s="46"/>
      <c r="I75" s="46">
        <v>6282594</v>
      </c>
      <c r="J75" s="104"/>
      <c r="K75" s="110">
        <v>46069804</v>
      </c>
      <c r="L75" s="47"/>
      <c r="M75" s="48"/>
    </row>
    <row r="76" spans="2:13" s="45" customFormat="1" ht="21" customHeight="1">
      <c r="B76" s="4" t="s">
        <v>108</v>
      </c>
      <c r="C76" s="30">
        <v>18</v>
      </c>
      <c r="D76" s="108"/>
      <c r="E76" s="46">
        <v>171984084</v>
      </c>
      <c r="F76" s="109"/>
      <c r="G76" s="46">
        <v>70531446</v>
      </c>
      <c r="H76" s="46"/>
      <c r="I76" s="46">
        <v>171984084</v>
      </c>
      <c r="J76" s="104"/>
      <c r="K76" s="110">
        <v>70531446</v>
      </c>
      <c r="L76" s="47"/>
      <c r="M76" s="48"/>
    </row>
    <row r="77" spans="2:13" s="45" customFormat="1" ht="21" customHeight="1">
      <c r="B77" s="4" t="s">
        <v>109</v>
      </c>
      <c r="C77" s="30">
        <v>19</v>
      </c>
      <c r="D77" s="108"/>
      <c r="E77" s="80" t="s">
        <v>188</v>
      </c>
      <c r="F77" s="109"/>
      <c r="G77" s="46">
        <v>125000000</v>
      </c>
      <c r="H77" s="46"/>
      <c r="I77" s="80" t="s">
        <v>188</v>
      </c>
      <c r="J77" s="104"/>
      <c r="K77" s="110">
        <v>125000000</v>
      </c>
      <c r="L77" s="47"/>
      <c r="M77" s="48"/>
    </row>
    <row r="78" spans="2:13" s="45" customFormat="1" ht="21" customHeight="1">
      <c r="B78" s="4" t="s">
        <v>252</v>
      </c>
      <c r="C78" s="30">
        <v>20</v>
      </c>
      <c r="D78" s="108"/>
      <c r="E78" s="46">
        <v>270692013</v>
      </c>
      <c r="F78" s="109"/>
      <c r="G78" s="80" t="s">
        <v>188</v>
      </c>
      <c r="H78" s="46"/>
      <c r="I78" s="46">
        <v>200000000</v>
      </c>
      <c r="J78" s="104"/>
      <c r="K78" s="80" t="s">
        <v>188</v>
      </c>
      <c r="L78" s="47"/>
      <c r="M78" s="48"/>
    </row>
    <row r="79" spans="2:13" s="45" customFormat="1" ht="21" customHeight="1">
      <c r="B79" s="4" t="s">
        <v>127</v>
      </c>
      <c r="C79" s="30">
        <v>21</v>
      </c>
      <c r="D79" s="108"/>
      <c r="E79" s="80" t="s">
        <v>188</v>
      </c>
      <c r="F79" s="109"/>
      <c r="G79" s="46">
        <v>454320000</v>
      </c>
      <c r="H79" s="46"/>
      <c r="I79" s="80" t="s">
        <v>188</v>
      </c>
      <c r="J79" s="104"/>
      <c r="K79" s="110">
        <v>454320000</v>
      </c>
      <c r="L79" s="47"/>
      <c r="M79" s="48"/>
    </row>
    <row r="80" spans="2:13" s="45" customFormat="1" ht="21" customHeight="1">
      <c r="B80" s="4" t="s">
        <v>217</v>
      </c>
      <c r="C80" s="30"/>
      <c r="D80" s="108"/>
      <c r="E80" s="46"/>
      <c r="F80" s="109"/>
      <c r="G80" s="46"/>
      <c r="H80" s="46"/>
      <c r="I80" s="46"/>
      <c r="J80" s="104"/>
      <c r="K80" s="110"/>
      <c r="L80" s="47"/>
      <c r="M80" s="48"/>
    </row>
    <row r="81" spans="2:13" s="45" customFormat="1" ht="21" customHeight="1">
      <c r="B81" s="4" t="s">
        <v>103</v>
      </c>
      <c r="C81" s="23">
        <v>10</v>
      </c>
      <c r="D81" s="108"/>
      <c r="E81" s="80" t="s">
        <v>188</v>
      </c>
      <c r="F81" s="109"/>
      <c r="G81" s="46">
        <v>365169245</v>
      </c>
      <c r="H81" s="46"/>
      <c r="I81" s="80" t="s">
        <v>188</v>
      </c>
      <c r="J81" s="104"/>
      <c r="K81" s="110">
        <v>365169245</v>
      </c>
      <c r="L81" s="47"/>
      <c r="M81" s="48"/>
    </row>
    <row r="82" spans="2:11" ht="21" customHeight="1">
      <c r="B82" s="4" t="s">
        <v>253</v>
      </c>
      <c r="C82" s="23">
        <v>12</v>
      </c>
      <c r="D82" s="63"/>
      <c r="E82" s="24">
        <v>2400837</v>
      </c>
      <c r="F82" s="101"/>
      <c r="G82" s="24">
        <v>2400837</v>
      </c>
      <c r="H82" s="43"/>
      <c r="I82" s="80" t="s">
        <v>188</v>
      </c>
      <c r="J82" s="43"/>
      <c r="K82" s="80" t="s">
        <v>188</v>
      </c>
    </row>
    <row r="83" spans="2:11" ht="21" customHeight="1">
      <c r="B83" s="4" t="s">
        <v>68</v>
      </c>
      <c r="C83" s="23"/>
      <c r="D83" s="63"/>
      <c r="E83" s="24">
        <v>9543579</v>
      </c>
      <c r="F83" s="101"/>
      <c r="G83" s="24">
        <v>11548561</v>
      </c>
      <c r="H83" s="43"/>
      <c r="I83" s="80" t="s">
        <v>188</v>
      </c>
      <c r="J83" s="43"/>
      <c r="K83" s="80" t="s">
        <v>188</v>
      </c>
    </row>
    <row r="84" spans="2:11" ht="21" customHeight="1">
      <c r="B84" s="4" t="s">
        <v>69</v>
      </c>
      <c r="C84" s="23"/>
      <c r="D84" s="63"/>
      <c r="E84" s="106">
        <f>SUM(E75:E83)</f>
        <v>460903107</v>
      </c>
      <c r="F84" s="101"/>
      <c r="G84" s="106">
        <f>SUM(G75:G83)</f>
        <v>1075039893</v>
      </c>
      <c r="H84" s="43"/>
      <c r="I84" s="106">
        <f>SUM(I75:I83)</f>
        <v>378266678</v>
      </c>
      <c r="J84" s="43"/>
      <c r="K84" s="107">
        <f>SUM(K75:K83)</f>
        <v>1061090495</v>
      </c>
    </row>
    <row r="85" spans="2:11" ht="21" customHeight="1">
      <c r="B85" s="4" t="s">
        <v>18</v>
      </c>
      <c r="C85" s="63"/>
      <c r="D85" s="63"/>
      <c r="E85" s="106">
        <f>SUM(E73+E84)</f>
        <v>10133591206</v>
      </c>
      <c r="F85" s="62"/>
      <c r="G85" s="106">
        <f>SUM(G73+G84)</f>
        <v>11876657357</v>
      </c>
      <c r="H85" s="43"/>
      <c r="I85" s="106">
        <f>SUM(I73+I84)</f>
        <v>10000372035</v>
      </c>
      <c r="J85" s="43"/>
      <c r="K85" s="107">
        <f>SUM(K73+K84)</f>
        <v>11672319684</v>
      </c>
    </row>
    <row r="87" ht="21" customHeight="1">
      <c r="B87" s="4" t="s">
        <v>2</v>
      </c>
    </row>
    <row r="88" spans="2:13" s="4" customFormat="1" ht="21" customHeight="1">
      <c r="B88" s="160" t="s">
        <v>101</v>
      </c>
      <c r="C88" s="160"/>
      <c r="D88" s="160"/>
      <c r="E88" s="160"/>
      <c r="F88" s="160"/>
      <c r="G88" s="160"/>
      <c r="H88" s="160"/>
      <c r="I88" s="160"/>
      <c r="J88" s="160"/>
      <c r="K88" s="160"/>
      <c r="L88" s="2"/>
      <c r="M88" s="3"/>
    </row>
    <row r="89" spans="2:13" s="4" customFormat="1" ht="21" customHeight="1">
      <c r="B89" s="5" t="s">
        <v>49</v>
      </c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</row>
    <row r="90" spans="2:13" s="4" customFormat="1" ht="21" customHeight="1">
      <c r="B90" s="5" t="s">
        <v>178</v>
      </c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</row>
    <row r="91" spans="2:13" s="4" customFormat="1" ht="21" customHeight="1">
      <c r="B91" s="6" t="s">
        <v>120</v>
      </c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</row>
    <row r="92" spans="3:13" s="4" customFormat="1" ht="21" customHeight="1">
      <c r="C92" s="7"/>
      <c r="D92" s="7"/>
      <c r="E92" s="8"/>
      <c r="F92" s="9" t="s">
        <v>179</v>
      </c>
      <c r="G92" s="8"/>
      <c r="H92" s="10"/>
      <c r="I92" s="8"/>
      <c r="J92" s="9" t="s">
        <v>180</v>
      </c>
      <c r="K92" s="8"/>
      <c r="L92" s="3"/>
      <c r="M92" s="3"/>
    </row>
    <row r="93" spans="3:13" s="4" customFormat="1" ht="21" customHeight="1">
      <c r="C93" s="11" t="s">
        <v>1</v>
      </c>
      <c r="D93" s="12"/>
      <c r="E93" s="13">
        <v>2007</v>
      </c>
      <c r="F93" s="14"/>
      <c r="G93" s="13">
        <v>2006</v>
      </c>
      <c r="H93" s="15"/>
      <c r="I93" s="13">
        <v>2007</v>
      </c>
      <c r="J93" s="14"/>
      <c r="K93" s="13">
        <v>2006</v>
      </c>
      <c r="L93" s="3"/>
      <c r="M93" s="3"/>
    </row>
    <row r="94" spans="3:13" s="4" customFormat="1" ht="21" customHeight="1">
      <c r="C94" s="11"/>
      <c r="D94" s="12"/>
      <c r="E94" s="13"/>
      <c r="F94" s="14"/>
      <c r="G94" s="13"/>
      <c r="H94" s="15"/>
      <c r="I94" s="13"/>
      <c r="J94" s="14"/>
      <c r="K94" s="16" t="s">
        <v>249</v>
      </c>
      <c r="L94" s="3"/>
      <c r="M94" s="3"/>
    </row>
    <row r="95" spans="2:11" ht="21" customHeight="1">
      <c r="B95" s="26" t="s">
        <v>19</v>
      </c>
      <c r="C95" s="49"/>
      <c r="D95" s="49"/>
      <c r="E95" s="50"/>
      <c r="F95" s="51"/>
      <c r="G95" s="50"/>
      <c r="H95" s="52"/>
      <c r="I95" s="50"/>
      <c r="J95" s="51"/>
      <c r="K95" s="50"/>
    </row>
    <row r="96" spans="2:11" ht="21" customHeight="1">
      <c r="B96" s="26" t="s">
        <v>20</v>
      </c>
      <c r="C96" s="23">
        <v>22</v>
      </c>
      <c r="D96" s="63"/>
      <c r="E96" s="111"/>
      <c r="F96" s="112"/>
      <c r="G96" s="111"/>
      <c r="H96" s="113"/>
      <c r="I96" s="111"/>
      <c r="J96" s="113"/>
      <c r="K96" s="114"/>
    </row>
    <row r="97" spans="2:11" ht="21" customHeight="1">
      <c r="B97" s="26" t="s">
        <v>82</v>
      </c>
      <c r="C97" s="23"/>
      <c r="D97" s="63"/>
      <c r="E97" s="111"/>
      <c r="F97" s="112"/>
      <c r="G97" s="111"/>
      <c r="H97" s="113"/>
      <c r="I97" s="111"/>
      <c r="J97" s="113"/>
      <c r="K97" s="114"/>
    </row>
    <row r="98" spans="2:11" ht="21" customHeight="1" thickBot="1">
      <c r="B98" s="26" t="s">
        <v>128</v>
      </c>
      <c r="C98" s="23"/>
      <c r="D98" s="63"/>
      <c r="E98" s="115">
        <v>1350250000</v>
      </c>
      <c r="F98" s="101"/>
      <c r="G98" s="115">
        <v>1350250000</v>
      </c>
      <c r="H98" s="43"/>
      <c r="I98" s="115">
        <v>1350250000</v>
      </c>
      <c r="J98" s="43"/>
      <c r="K98" s="116">
        <v>1350250000</v>
      </c>
    </row>
    <row r="99" spans="2:11" ht="21" customHeight="1" thickTop="1">
      <c r="B99" s="26" t="s">
        <v>265</v>
      </c>
      <c r="C99" s="23"/>
      <c r="D99" s="63"/>
      <c r="E99" s="43"/>
      <c r="F99" s="101"/>
      <c r="G99" s="43"/>
      <c r="H99" s="43"/>
      <c r="I99" s="43"/>
      <c r="J99" s="43"/>
      <c r="K99" s="117"/>
    </row>
    <row r="100" spans="2:11" ht="21" customHeight="1">
      <c r="B100" s="26" t="s">
        <v>189</v>
      </c>
      <c r="C100" s="23"/>
      <c r="D100" s="63"/>
      <c r="E100" s="54"/>
      <c r="F100" s="54"/>
      <c r="G100" s="54"/>
      <c r="H100" s="63"/>
      <c r="I100" s="63"/>
      <c r="J100" s="63"/>
      <c r="K100" s="73"/>
    </row>
    <row r="101" spans="2:11" ht="21" customHeight="1">
      <c r="B101" s="26" t="s">
        <v>190</v>
      </c>
      <c r="C101" s="23">
        <v>22</v>
      </c>
      <c r="D101" s="63"/>
      <c r="E101" s="43">
        <v>1186208619</v>
      </c>
      <c r="F101" s="118"/>
      <c r="G101" s="43">
        <v>1184644989</v>
      </c>
      <c r="H101" s="54"/>
      <c r="I101" s="43">
        <v>1186208619</v>
      </c>
      <c r="J101" s="54"/>
      <c r="K101" s="119">
        <v>1184644989</v>
      </c>
    </row>
    <row r="102" spans="2:11" ht="21" customHeight="1">
      <c r="B102" s="26" t="s">
        <v>36</v>
      </c>
      <c r="C102" s="23"/>
      <c r="D102" s="63"/>
      <c r="E102" s="24">
        <v>2828907312</v>
      </c>
      <c r="F102" s="101"/>
      <c r="G102" s="24">
        <v>2828907312</v>
      </c>
      <c r="H102" s="24"/>
      <c r="I102" s="24">
        <v>2828907312</v>
      </c>
      <c r="J102" s="43"/>
      <c r="K102" s="34">
        <v>2828907312</v>
      </c>
    </row>
    <row r="103" spans="2:11" ht="21" customHeight="1">
      <c r="B103" s="26" t="s">
        <v>50</v>
      </c>
      <c r="C103" s="23"/>
      <c r="D103" s="63"/>
      <c r="E103" s="24"/>
      <c r="F103" s="101"/>
      <c r="G103" s="24"/>
      <c r="H103" s="24"/>
      <c r="I103" s="24"/>
      <c r="J103" s="43"/>
      <c r="K103" s="34"/>
    </row>
    <row r="104" spans="2:11" ht="21" customHeight="1">
      <c r="B104" s="26" t="s">
        <v>87</v>
      </c>
      <c r="C104" s="23"/>
      <c r="D104" s="63"/>
      <c r="E104" s="27">
        <v>445631620</v>
      </c>
      <c r="F104" s="101"/>
      <c r="G104" s="27">
        <v>445631620</v>
      </c>
      <c r="H104" s="43"/>
      <c r="I104" s="27">
        <v>445631620</v>
      </c>
      <c r="J104" s="43"/>
      <c r="K104" s="102">
        <v>445631620</v>
      </c>
    </row>
    <row r="105" spans="2:11" ht="21" customHeight="1">
      <c r="B105" s="26" t="s">
        <v>21</v>
      </c>
      <c r="C105" s="23"/>
      <c r="D105" s="63"/>
      <c r="E105" s="28">
        <v>84049992</v>
      </c>
      <c r="F105" s="101"/>
      <c r="G105" s="28">
        <v>123947053</v>
      </c>
      <c r="H105" s="43"/>
      <c r="I105" s="86" t="s">
        <v>188</v>
      </c>
      <c r="J105" s="43"/>
      <c r="K105" s="86" t="s">
        <v>188</v>
      </c>
    </row>
    <row r="106" spans="2:11" ht="21" customHeight="1">
      <c r="B106" s="26"/>
      <c r="C106" s="23">
        <v>23</v>
      </c>
      <c r="D106" s="63"/>
      <c r="E106" s="24">
        <f>SUM(E104:E105)</f>
        <v>529681612</v>
      </c>
      <c r="F106" s="101"/>
      <c r="G106" s="24">
        <f>SUM(G104:G105)</f>
        <v>569578673</v>
      </c>
      <c r="H106" s="43"/>
      <c r="I106" s="24">
        <f>SUM(I104:I105)</f>
        <v>445631620</v>
      </c>
      <c r="J106" s="43"/>
      <c r="K106" s="34">
        <f>SUM(K104:K105)</f>
        <v>445631620</v>
      </c>
    </row>
    <row r="107" spans="2:11" ht="21" customHeight="1">
      <c r="B107" s="26" t="s">
        <v>110</v>
      </c>
      <c r="C107" s="23">
        <v>24</v>
      </c>
      <c r="D107" s="63"/>
      <c r="E107" s="24">
        <v>490645383</v>
      </c>
      <c r="F107" s="101"/>
      <c r="G107" s="24">
        <v>490645383</v>
      </c>
      <c r="H107" s="43"/>
      <c r="I107" s="24">
        <v>490645383</v>
      </c>
      <c r="J107" s="43"/>
      <c r="K107" s="34">
        <v>490645383</v>
      </c>
    </row>
    <row r="108" spans="2:11" ht="21" customHeight="1">
      <c r="B108" s="4" t="s">
        <v>135</v>
      </c>
      <c r="C108" s="23"/>
      <c r="D108" s="63"/>
      <c r="E108" s="24">
        <v>13714222</v>
      </c>
      <c r="F108" s="43"/>
      <c r="G108" s="24">
        <v>1337961</v>
      </c>
      <c r="H108" s="43"/>
      <c r="I108" s="24">
        <v>14765922</v>
      </c>
      <c r="J108" s="43"/>
      <c r="K108" s="34">
        <v>2308761</v>
      </c>
    </row>
    <row r="109" spans="2:11" ht="21" customHeight="1">
      <c r="B109" s="26" t="s">
        <v>22</v>
      </c>
      <c r="E109" s="17"/>
      <c r="F109" s="17"/>
      <c r="G109" s="17"/>
      <c r="H109" s="17"/>
      <c r="I109" s="17"/>
      <c r="J109" s="17"/>
      <c r="K109" s="17"/>
    </row>
    <row r="110" spans="2:11" ht="21" customHeight="1">
      <c r="B110" s="4" t="s">
        <v>23</v>
      </c>
      <c r="C110" s="23">
        <v>25</v>
      </c>
      <c r="D110" s="63"/>
      <c r="E110" s="24">
        <v>103038015</v>
      </c>
      <c r="F110" s="101"/>
      <c r="G110" s="24">
        <f>SUM(Conso!S24)</f>
        <v>103038015</v>
      </c>
      <c r="H110" s="43"/>
      <c r="I110" s="24">
        <v>103038015</v>
      </c>
      <c r="J110" s="43"/>
      <c r="K110" s="34">
        <v>103038015</v>
      </c>
    </row>
    <row r="111" spans="2:11" ht="21" customHeight="1">
      <c r="B111" s="4" t="s">
        <v>129</v>
      </c>
      <c r="C111" s="55"/>
      <c r="D111" s="63"/>
      <c r="E111" s="33">
        <f>SUM(Conso!U33)</f>
        <v>-1359873759</v>
      </c>
      <c r="F111" s="62"/>
      <c r="G111" s="33">
        <f>SUM(Conso!U24)</f>
        <v>-1381544880</v>
      </c>
      <c r="H111" s="43"/>
      <c r="I111" s="33">
        <f>SUM('The Com'!U33)</f>
        <v>-1448876698</v>
      </c>
      <c r="J111" s="43"/>
      <c r="K111" s="105">
        <v>-1472414376</v>
      </c>
    </row>
    <row r="112" spans="2:11" ht="21" customHeight="1">
      <c r="B112" s="4" t="s">
        <v>218</v>
      </c>
      <c r="C112" s="55"/>
      <c r="D112" s="63"/>
      <c r="E112" s="24"/>
      <c r="F112" s="62"/>
      <c r="G112" s="24"/>
      <c r="H112" s="43"/>
      <c r="I112" s="24"/>
      <c r="J112" s="43"/>
      <c r="K112" s="34"/>
    </row>
    <row r="113" spans="2:11" ht="21" customHeight="1">
      <c r="B113" s="4" t="s">
        <v>219</v>
      </c>
      <c r="C113" s="63"/>
      <c r="D113" s="63"/>
      <c r="E113" s="24">
        <f>SUM(E101:E103,E106:E111)</f>
        <v>3792321404</v>
      </c>
      <c r="F113" s="62"/>
      <c r="G113" s="24">
        <f>SUM(G101:G103,G106:G111)</f>
        <v>3796607453</v>
      </c>
      <c r="H113" s="43"/>
      <c r="I113" s="24">
        <f>SUM(I101:I103,I106:I111)</f>
        <v>3620320173</v>
      </c>
      <c r="J113" s="43"/>
      <c r="K113" s="24">
        <f>SUM(K101:K103,K106:K111)</f>
        <v>3582761704</v>
      </c>
    </row>
    <row r="114" spans="2:11" ht="21" customHeight="1">
      <c r="B114" s="4" t="s">
        <v>136</v>
      </c>
      <c r="E114" s="17"/>
      <c r="F114" s="17"/>
      <c r="G114" s="17"/>
      <c r="H114" s="17"/>
      <c r="I114" s="17"/>
      <c r="J114" s="17"/>
      <c r="K114" s="17"/>
    </row>
    <row r="115" spans="2:11" ht="21" customHeight="1">
      <c r="B115" s="4" t="s">
        <v>24</v>
      </c>
      <c r="C115" s="63"/>
      <c r="D115" s="63"/>
      <c r="E115" s="33">
        <v>100593631</v>
      </c>
      <c r="F115" s="62"/>
      <c r="G115" s="33">
        <v>113392088</v>
      </c>
      <c r="H115" s="43"/>
      <c r="I115" s="95" t="s">
        <v>188</v>
      </c>
      <c r="J115" s="43"/>
      <c r="K115" s="95" t="s">
        <v>188</v>
      </c>
    </row>
    <row r="116" spans="2:11" ht="21" customHeight="1">
      <c r="B116" s="4" t="s">
        <v>25</v>
      </c>
      <c r="C116" s="63"/>
      <c r="D116" s="63"/>
      <c r="E116" s="24">
        <f>SUM(E113:E115)</f>
        <v>3892915035</v>
      </c>
      <c r="F116" s="62"/>
      <c r="G116" s="24">
        <f>SUM(G113:G115)</f>
        <v>3909999541</v>
      </c>
      <c r="H116" s="43"/>
      <c r="I116" s="24">
        <f>SUM(I113:I115)</f>
        <v>3620320173</v>
      </c>
      <c r="J116" s="43"/>
      <c r="K116" s="34">
        <f>SUM(K113:K115)</f>
        <v>3582761704</v>
      </c>
    </row>
    <row r="117" spans="2:11" ht="21" customHeight="1" thickBot="1">
      <c r="B117" s="4" t="s">
        <v>26</v>
      </c>
      <c r="C117" s="63"/>
      <c r="D117" s="63"/>
      <c r="E117" s="120">
        <f>SUM(E85+E116)</f>
        <v>14026506241</v>
      </c>
      <c r="F117" s="62"/>
      <c r="G117" s="120">
        <f>SUM(G85+G116)</f>
        <v>15786656898</v>
      </c>
      <c r="H117" s="43"/>
      <c r="I117" s="120">
        <f>SUM(I85+I116)</f>
        <v>13620692208</v>
      </c>
      <c r="J117" s="43"/>
      <c r="K117" s="120">
        <f>SUM(K85+K116)</f>
        <v>15255081388</v>
      </c>
    </row>
    <row r="118" spans="3:11" ht="21" customHeight="1" thickTop="1">
      <c r="C118" s="63"/>
      <c r="D118" s="63"/>
      <c r="E118" s="121">
        <f>SUM(E117-E43)</f>
        <v>0</v>
      </c>
      <c r="F118" s="111"/>
      <c r="G118" s="121">
        <f>SUM(G117-G43)</f>
        <v>0</v>
      </c>
      <c r="H118" s="113"/>
      <c r="I118" s="121">
        <f>SUM(I117-I43)</f>
        <v>0</v>
      </c>
      <c r="J118" s="113"/>
      <c r="K118" s="121">
        <f>SUM(K117-K43)</f>
        <v>0</v>
      </c>
    </row>
    <row r="119" spans="2:11" ht="21" customHeight="1">
      <c r="B119" s="4" t="s">
        <v>2</v>
      </c>
      <c r="H119" s="53"/>
      <c r="I119" s="53"/>
      <c r="J119" s="53"/>
      <c r="K119" s="53"/>
    </row>
    <row r="120" spans="2:11" ht="21" customHeight="1">
      <c r="B120" s="4"/>
      <c r="H120" s="53"/>
      <c r="I120" s="53"/>
      <c r="J120" s="53"/>
      <c r="K120" s="53"/>
    </row>
    <row r="121" spans="2:11" ht="21" customHeight="1">
      <c r="B121" s="56"/>
      <c r="D121" s="41"/>
      <c r="H121" s="18"/>
      <c r="I121" s="18"/>
      <c r="J121" s="18"/>
      <c r="K121" s="18"/>
    </row>
    <row r="122" spans="8:11" ht="21" customHeight="1">
      <c r="H122" s="53"/>
      <c r="I122" s="53"/>
      <c r="J122" s="53"/>
      <c r="K122" s="53"/>
    </row>
    <row r="123" spans="3:11" ht="21" customHeight="1">
      <c r="C123" s="17" t="s">
        <v>27</v>
      </c>
      <c r="H123" s="53"/>
      <c r="I123" s="53"/>
      <c r="J123" s="53"/>
      <c r="K123" s="53"/>
    </row>
    <row r="124" spans="2:11" ht="21" customHeight="1">
      <c r="B124" s="56"/>
      <c r="D124" s="41"/>
      <c r="H124" s="18"/>
      <c r="I124" s="18"/>
      <c r="J124" s="18"/>
      <c r="K124" s="18"/>
    </row>
    <row r="125" spans="2:13" s="4" customFormat="1" ht="21" customHeight="1">
      <c r="B125" s="1" t="s">
        <v>101</v>
      </c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3"/>
    </row>
    <row r="126" spans="2:13" s="4" customFormat="1" ht="21" customHeight="1">
      <c r="B126" s="1" t="s">
        <v>123</v>
      </c>
      <c r="C126" s="57"/>
      <c r="D126" s="58"/>
      <c r="E126" s="1"/>
      <c r="F126" s="1"/>
      <c r="G126" s="1"/>
      <c r="H126" s="1"/>
      <c r="I126" s="1"/>
      <c r="J126" s="1"/>
      <c r="K126" s="1"/>
      <c r="L126" s="3"/>
      <c r="M126" s="3"/>
    </row>
    <row r="127" spans="2:11" s="59" customFormat="1" ht="21" customHeight="1">
      <c r="B127" s="6" t="s">
        <v>177</v>
      </c>
      <c r="C127" s="57"/>
      <c r="D127" s="58"/>
      <c r="E127" s="1"/>
      <c r="F127" s="1"/>
      <c r="G127" s="1"/>
      <c r="H127" s="1"/>
      <c r="I127" s="1"/>
      <c r="J127" s="1"/>
      <c r="K127" s="1"/>
    </row>
    <row r="128" spans="2:11" s="59" customFormat="1" ht="21" customHeight="1">
      <c r="B128" s="6" t="s">
        <v>120</v>
      </c>
      <c r="C128" s="57"/>
      <c r="D128" s="58"/>
      <c r="E128" s="1"/>
      <c r="F128" s="1"/>
      <c r="G128" s="1"/>
      <c r="H128" s="1"/>
      <c r="I128" s="1"/>
      <c r="J128" s="1"/>
      <c r="K128" s="1"/>
    </row>
    <row r="129" spans="3:13" s="4" customFormat="1" ht="21" customHeight="1">
      <c r="C129" s="7"/>
      <c r="D129" s="7"/>
      <c r="E129" s="8"/>
      <c r="F129" s="9" t="s">
        <v>179</v>
      </c>
      <c r="G129" s="8"/>
      <c r="H129" s="10"/>
      <c r="I129" s="8"/>
      <c r="J129" s="9" t="s">
        <v>180</v>
      </c>
      <c r="K129" s="8"/>
      <c r="L129" s="3"/>
      <c r="M129" s="3"/>
    </row>
    <row r="130" spans="3:13" s="4" customFormat="1" ht="21" customHeight="1">
      <c r="C130" s="11" t="s">
        <v>1</v>
      </c>
      <c r="D130" s="60"/>
      <c r="E130" s="13">
        <v>2007</v>
      </c>
      <c r="F130" s="14"/>
      <c r="G130" s="13">
        <v>2006</v>
      </c>
      <c r="H130" s="15"/>
      <c r="I130" s="13">
        <v>2007</v>
      </c>
      <c r="J130" s="14"/>
      <c r="K130" s="13">
        <v>2006</v>
      </c>
      <c r="L130" s="3"/>
      <c r="M130" s="3"/>
    </row>
    <row r="131" spans="3:13" s="4" customFormat="1" ht="21" customHeight="1">
      <c r="C131" s="11"/>
      <c r="D131" s="12"/>
      <c r="E131" s="13"/>
      <c r="F131" s="14"/>
      <c r="G131" s="13"/>
      <c r="H131" s="15"/>
      <c r="I131" s="13"/>
      <c r="J131" s="14"/>
      <c r="K131" s="16" t="s">
        <v>249</v>
      </c>
      <c r="L131" s="3"/>
      <c r="M131" s="3"/>
    </row>
    <row r="132" ht="21" customHeight="1">
      <c r="B132" s="4" t="s">
        <v>28</v>
      </c>
    </row>
    <row r="133" spans="2:11" ht="21" customHeight="1">
      <c r="B133" s="4" t="s">
        <v>34</v>
      </c>
      <c r="C133" s="65"/>
      <c r="D133" s="65"/>
      <c r="E133" s="62">
        <v>17281647288</v>
      </c>
      <c r="F133" s="62"/>
      <c r="G133" s="62">
        <v>14706685258</v>
      </c>
      <c r="H133" s="62"/>
      <c r="I133" s="62">
        <v>17149640682</v>
      </c>
      <c r="J133" s="62"/>
      <c r="K133" s="76">
        <v>14472665608</v>
      </c>
    </row>
    <row r="134" spans="2:11" ht="21" customHeight="1">
      <c r="B134" s="4" t="s">
        <v>254</v>
      </c>
      <c r="C134" s="65"/>
      <c r="D134" s="65"/>
      <c r="E134" s="63"/>
      <c r="F134" s="63"/>
      <c r="G134" s="63"/>
      <c r="H134" s="63"/>
      <c r="I134" s="63"/>
      <c r="J134" s="63"/>
      <c r="K134" s="73"/>
    </row>
    <row r="135" spans="2:11" ht="21" customHeight="1">
      <c r="B135" s="4" t="s">
        <v>111</v>
      </c>
      <c r="C135" s="23"/>
      <c r="D135" s="65"/>
      <c r="E135" s="62">
        <v>36892694</v>
      </c>
      <c r="F135" s="62"/>
      <c r="G135" s="62">
        <v>64092951</v>
      </c>
      <c r="H135" s="43"/>
      <c r="I135" s="62">
        <v>22679138</v>
      </c>
      <c r="J135" s="43"/>
      <c r="K135" s="76">
        <v>47946067</v>
      </c>
    </row>
    <row r="136" spans="2:11" ht="21" customHeight="1">
      <c r="B136" s="4" t="s">
        <v>191</v>
      </c>
      <c r="C136" s="23">
        <v>14</v>
      </c>
      <c r="D136" s="65"/>
      <c r="E136" s="62">
        <v>31980861</v>
      </c>
      <c r="F136" s="62"/>
      <c r="G136" s="62">
        <v>5293750</v>
      </c>
      <c r="H136" s="43"/>
      <c r="I136" s="62">
        <v>31980861</v>
      </c>
      <c r="J136" s="43"/>
      <c r="K136" s="76">
        <v>5293750</v>
      </c>
    </row>
    <row r="137" spans="2:11" ht="21" customHeight="1">
      <c r="B137" s="4" t="s">
        <v>193</v>
      </c>
      <c r="C137" s="23">
        <v>7</v>
      </c>
      <c r="D137" s="65"/>
      <c r="E137" s="62">
        <v>42833405</v>
      </c>
      <c r="F137" s="62"/>
      <c r="G137" s="62">
        <v>1200000</v>
      </c>
      <c r="H137" s="43"/>
      <c r="I137" s="62">
        <v>42833405</v>
      </c>
      <c r="J137" s="43"/>
      <c r="K137" s="76">
        <v>1200000</v>
      </c>
    </row>
    <row r="138" spans="2:11" ht="21" customHeight="1">
      <c r="B138" s="4" t="s">
        <v>16</v>
      </c>
      <c r="C138" s="23"/>
      <c r="D138" s="65"/>
      <c r="E138" s="62">
        <v>64209092</v>
      </c>
      <c r="F138" s="62"/>
      <c r="G138" s="62">
        <f>46315827-5293750-1200000</f>
        <v>39822077</v>
      </c>
      <c r="H138" s="62"/>
      <c r="I138" s="62">
        <v>71386138</v>
      </c>
      <c r="J138" s="62"/>
      <c r="K138" s="76">
        <v>45086017</v>
      </c>
    </row>
    <row r="139" spans="2:11" ht="21" customHeight="1">
      <c r="B139" s="4" t="s">
        <v>192</v>
      </c>
      <c r="C139" s="23"/>
      <c r="D139" s="65"/>
      <c r="E139" s="62">
        <v>15571203</v>
      </c>
      <c r="F139" s="62"/>
      <c r="G139" s="95" t="s">
        <v>188</v>
      </c>
      <c r="H139" s="43"/>
      <c r="I139" s="95" t="s">
        <v>188</v>
      </c>
      <c r="J139" s="43"/>
      <c r="K139" s="95" t="s">
        <v>188</v>
      </c>
    </row>
    <row r="140" spans="2:11" ht="21" customHeight="1">
      <c r="B140" s="4" t="s">
        <v>29</v>
      </c>
      <c r="C140" s="122"/>
      <c r="D140" s="122"/>
      <c r="E140" s="77">
        <f>SUM(E133:E139)</f>
        <v>17473134543</v>
      </c>
      <c r="F140" s="43"/>
      <c r="G140" s="77">
        <f>SUM(G133:G139)</f>
        <v>14817094036</v>
      </c>
      <c r="H140" s="43"/>
      <c r="I140" s="77">
        <f>SUM(I133:I139)</f>
        <v>17318520224</v>
      </c>
      <c r="J140" s="43"/>
      <c r="K140" s="123">
        <f>SUM(K133:K139)</f>
        <v>14572191442</v>
      </c>
    </row>
    <row r="141" spans="2:11" ht="21" customHeight="1">
      <c r="B141" s="26" t="s">
        <v>30</v>
      </c>
      <c r="C141" s="122"/>
      <c r="D141" s="122"/>
      <c r="E141" s="62"/>
      <c r="F141" s="43"/>
      <c r="G141" s="62"/>
      <c r="H141" s="43"/>
      <c r="I141" s="62"/>
      <c r="J141" s="43"/>
      <c r="K141" s="76"/>
    </row>
    <row r="142" spans="2:11" ht="21" customHeight="1">
      <c r="B142" s="26" t="s">
        <v>86</v>
      </c>
      <c r="C142" s="65"/>
      <c r="D142" s="65"/>
      <c r="E142" s="62">
        <v>16981340217</v>
      </c>
      <c r="F142" s="62"/>
      <c r="G142" s="62">
        <v>16214051452</v>
      </c>
      <c r="H142" s="43"/>
      <c r="I142" s="62">
        <v>16877063964</v>
      </c>
      <c r="J142" s="43"/>
      <c r="K142" s="76">
        <v>15995539473</v>
      </c>
    </row>
    <row r="143" spans="2:11" ht="21" customHeight="1">
      <c r="B143" s="26" t="s">
        <v>31</v>
      </c>
      <c r="C143" s="65"/>
      <c r="D143" s="65"/>
      <c r="E143" s="62">
        <v>351316999</v>
      </c>
      <c r="F143" s="62"/>
      <c r="G143" s="43">
        <v>254270592</v>
      </c>
      <c r="H143" s="43"/>
      <c r="I143" s="80">
        <v>305318804</v>
      </c>
      <c r="J143" s="43"/>
      <c r="K143" s="117">
        <v>250669392</v>
      </c>
    </row>
    <row r="144" spans="2:11" ht="21" customHeight="1">
      <c r="B144" s="26" t="s">
        <v>194</v>
      </c>
      <c r="C144" s="65"/>
      <c r="D144" s="65"/>
      <c r="E144" s="62">
        <v>15636456</v>
      </c>
      <c r="F144" s="62"/>
      <c r="G144" s="80" t="s">
        <v>188</v>
      </c>
      <c r="H144" s="43"/>
      <c r="I144" s="43">
        <v>15636456</v>
      </c>
      <c r="J144" s="43"/>
      <c r="K144" s="80" t="s">
        <v>188</v>
      </c>
    </row>
    <row r="145" spans="2:11" ht="21" customHeight="1">
      <c r="B145" s="26" t="s">
        <v>220</v>
      </c>
      <c r="C145" s="65"/>
      <c r="D145" s="65"/>
      <c r="E145" s="62"/>
      <c r="F145" s="62"/>
      <c r="G145" s="80"/>
      <c r="H145" s="43"/>
      <c r="I145" s="43"/>
      <c r="J145" s="43"/>
      <c r="K145" s="80"/>
    </row>
    <row r="146" spans="2:11" ht="21" customHeight="1">
      <c r="B146" s="26" t="s">
        <v>221</v>
      </c>
      <c r="C146" s="23"/>
      <c r="D146" s="65"/>
      <c r="E146" s="95" t="s">
        <v>188</v>
      </c>
      <c r="F146" s="62"/>
      <c r="G146" s="62">
        <v>17869431</v>
      </c>
      <c r="H146" s="43"/>
      <c r="I146" s="95" t="s">
        <v>188</v>
      </c>
      <c r="J146" s="43"/>
      <c r="K146" s="95" t="s">
        <v>188</v>
      </c>
    </row>
    <row r="147" spans="2:11" ht="21" customHeight="1">
      <c r="B147" s="26" t="s">
        <v>32</v>
      </c>
      <c r="C147" s="122"/>
      <c r="D147" s="122"/>
      <c r="E147" s="77">
        <f>SUM(E142:E146)</f>
        <v>17348293672</v>
      </c>
      <c r="F147" s="43"/>
      <c r="G147" s="77">
        <f>SUM(G142:G146)</f>
        <v>16486191475</v>
      </c>
      <c r="H147" s="43"/>
      <c r="I147" s="77">
        <f>SUM(I142:I146)</f>
        <v>17198019224</v>
      </c>
      <c r="J147" s="43"/>
      <c r="K147" s="123">
        <f>SUM(K142:K146)</f>
        <v>16246208865</v>
      </c>
    </row>
    <row r="148" spans="2:11" ht="21" customHeight="1">
      <c r="B148" s="26" t="s">
        <v>137</v>
      </c>
      <c r="C148" s="122"/>
      <c r="D148" s="122"/>
      <c r="E148" s="17"/>
      <c r="F148" s="17"/>
      <c r="G148" s="17"/>
      <c r="H148" s="17"/>
      <c r="I148" s="17"/>
      <c r="J148" s="17"/>
      <c r="K148" s="17"/>
    </row>
    <row r="149" spans="2:11" s="19" customFormat="1" ht="21" customHeight="1">
      <c r="B149" s="26" t="s">
        <v>138</v>
      </c>
      <c r="C149" s="65"/>
      <c r="D149" s="65"/>
      <c r="E149" s="43">
        <f>E140-E147</f>
        <v>124840871</v>
      </c>
      <c r="F149" s="43"/>
      <c r="G149" s="43">
        <f>G140-G147</f>
        <v>-1669097439</v>
      </c>
      <c r="H149" s="43"/>
      <c r="I149" s="43">
        <f>I140-I147</f>
        <v>120501000</v>
      </c>
      <c r="J149" s="43"/>
      <c r="K149" s="117">
        <f>K140-K147</f>
        <v>-1674017423</v>
      </c>
    </row>
    <row r="150" spans="2:11" s="19" customFormat="1" ht="21" customHeight="1">
      <c r="B150" s="4" t="s">
        <v>54</v>
      </c>
      <c r="D150" s="122"/>
      <c r="E150" s="62">
        <v>-94032623</v>
      </c>
      <c r="F150" s="62"/>
      <c r="G150" s="62">
        <v>-103859921</v>
      </c>
      <c r="H150" s="43"/>
      <c r="I150" s="62">
        <v>-96963322</v>
      </c>
      <c r="J150" s="43"/>
      <c r="K150" s="76">
        <v>-103859921</v>
      </c>
    </row>
    <row r="151" spans="2:13" s="61" customFormat="1" ht="21" customHeight="1">
      <c r="B151" s="4" t="s">
        <v>33</v>
      </c>
      <c r="C151" s="124">
        <v>27</v>
      </c>
      <c r="D151" s="122"/>
      <c r="E151" s="67">
        <v>-12497023</v>
      </c>
      <c r="F151" s="43"/>
      <c r="G151" s="67">
        <v>-9593968</v>
      </c>
      <c r="H151" s="43"/>
      <c r="I151" s="95" t="s">
        <v>188</v>
      </c>
      <c r="J151" s="43"/>
      <c r="K151" s="95" t="s">
        <v>188</v>
      </c>
      <c r="L151" s="64"/>
      <c r="M151" s="64"/>
    </row>
    <row r="152" spans="2:13" s="61" customFormat="1" ht="21" customHeight="1">
      <c r="B152" s="26" t="s">
        <v>139</v>
      </c>
      <c r="C152" s="122"/>
      <c r="D152" s="122"/>
      <c r="E152" s="43">
        <f>SUM(E149:E151)</f>
        <v>18311225</v>
      </c>
      <c r="F152" s="43"/>
      <c r="G152" s="43">
        <f>SUM(G149:G151)</f>
        <v>-1782551328</v>
      </c>
      <c r="H152" s="43"/>
      <c r="I152" s="43">
        <f>SUM(I149:I151)</f>
        <v>23537678</v>
      </c>
      <c r="J152" s="43"/>
      <c r="K152" s="117">
        <f>SUM(K149:K151)</f>
        <v>-1777877344</v>
      </c>
      <c r="L152" s="64"/>
      <c r="M152" s="64"/>
    </row>
    <row r="153" spans="2:11" ht="21" customHeight="1">
      <c r="B153" s="26" t="s">
        <v>140</v>
      </c>
      <c r="C153" s="122"/>
      <c r="D153" s="122"/>
      <c r="E153" s="125">
        <v>3359896</v>
      </c>
      <c r="F153" s="43"/>
      <c r="G153" s="125">
        <v>2872180</v>
      </c>
      <c r="H153" s="43"/>
      <c r="I153" s="95" t="s">
        <v>188</v>
      </c>
      <c r="J153" s="43"/>
      <c r="K153" s="95" t="s">
        <v>188</v>
      </c>
    </row>
    <row r="154" spans="2:13" s="61" customFormat="1" ht="21" customHeight="1" thickBot="1">
      <c r="B154" s="4" t="s">
        <v>141</v>
      </c>
      <c r="C154" s="122"/>
      <c r="D154" s="122"/>
      <c r="E154" s="115">
        <f>SUM(E152:E153)</f>
        <v>21671121</v>
      </c>
      <c r="F154" s="43"/>
      <c r="G154" s="115">
        <f>SUM(G152:G153)</f>
        <v>-1779679148</v>
      </c>
      <c r="H154" s="43"/>
      <c r="I154" s="115">
        <f>SUM(I152:I153)</f>
        <v>23537678</v>
      </c>
      <c r="J154" s="43"/>
      <c r="K154" s="116">
        <f>SUM(K152:K153)</f>
        <v>-1777877344</v>
      </c>
      <c r="L154" s="64"/>
      <c r="M154" s="64"/>
    </row>
    <row r="155" spans="2:13" s="61" customFormat="1" ht="21" customHeight="1" thickTop="1">
      <c r="B155" s="69"/>
      <c r="D155" s="122"/>
      <c r="E155" s="54"/>
      <c r="F155" s="113"/>
      <c r="G155" s="54"/>
      <c r="H155" s="113"/>
      <c r="I155" s="54"/>
      <c r="J155" s="113"/>
      <c r="K155" s="119"/>
      <c r="L155" s="64"/>
      <c r="M155" s="64"/>
    </row>
    <row r="156" spans="2:13" s="4" customFormat="1" ht="21" customHeight="1">
      <c r="B156" s="4" t="s">
        <v>142</v>
      </c>
      <c r="C156" s="124">
        <v>28</v>
      </c>
      <c r="D156" s="126"/>
      <c r="E156" s="54"/>
      <c r="F156" s="113"/>
      <c r="G156" s="54"/>
      <c r="H156" s="127"/>
      <c r="I156" s="54"/>
      <c r="J156" s="113"/>
      <c r="K156" s="119"/>
      <c r="L156" s="3"/>
      <c r="M156" s="3"/>
    </row>
    <row r="157" spans="2:11" ht="21" customHeight="1">
      <c r="B157" s="26" t="s">
        <v>143</v>
      </c>
      <c r="D157" s="122"/>
      <c r="E157" s="17"/>
      <c r="F157" s="17"/>
      <c r="G157" s="17"/>
      <c r="H157" s="17"/>
      <c r="I157" s="17"/>
      <c r="J157" s="17"/>
      <c r="K157" s="17"/>
    </row>
    <row r="158" spans="2:11" ht="21" customHeight="1" thickBot="1">
      <c r="B158" s="26" t="s">
        <v>144</v>
      </c>
      <c r="C158" s="124"/>
      <c r="D158" s="122"/>
      <c r="E158" s="128">
        <v>0.02</v>
      </c>
      <c r="F158" s="129"/>
      <c r="G158" s="128">
        <v>-1.51</v>
      </c>
      <c r="H158" s="129"/>
      <c r="I158" s="128">
        <v>0.02</v>
      </c>
      <c r="J158" s="129"/>
      <c r="K158" s="130">
        <v>-1.51</v>
      </c>
    </row>
    <row r="159" spans="2:11" ht="21" customHeight="1" thickTop="1">
      <c r="B159" s="26" t="s">
        <v>145</v>
      </c>
      <c r="C159" s="122"/>
      <c r="D159" s="122"/>
      <c r="E159" s="131"/>
      <c r="F159" s="129"/>
      <c r="G159" s="131"/>
      <c r="H159" s="129"/>
      <c r="I159" s="131"/>
      <c r="J159" s="129"/>
      <c r="K159" s="132"/>
    </row>
    <row r="160" spans="2:11" ht="21" customHeight="1" thickBot="1">
      <c r="B160" s="26" t="s">
        <v>146</v>
      </c>
      <c r="C160" s="124"/>
      <c r="D160" s="122"/>
      <c r="E160" s="128">
        <v>0.02</v>
      </c>
      <c r="F160" s="129"/>
      <c r="G160" s="128">
        <v>-1.51</v>
      </c>
      <c r="H160" s="129"/>
      <c r="I160" s="128">
        <v>0.02</v>
      </c>
      <c r="J160" s="129"/>
      <c r="K160" s="130">
        <v>-1.51</v>
      </c>
    </row>
    <row r="161" spans="2:11" ht="21" customHeight="1" thickTop="1">
      <c r="B161" s="26"/>
      <c r="C161" s="66"/>
      <c r="D161" s="64"/>
      <c r="E161" s="17"/>
      <c r="F161" s="17"/>
      <c r="G161" s="17"/>
      <c r="H161" s="17"/>
      <c r="I161" s="17"/>
      <c r="J161" s="17"/>
      <c r="K161" s="17"/>
    </row>
    <row r="162" spans="2:11" ht="21" customHeight="1">
      <c r="B162" s="4" t="s">
        <v>2</v>
      </c>
      <c r="C162" s="64"/>
      <c r="D162" s="64"/>
      <c r="E162" s="18"/>
      <c r="F162" s="53"/>
      <c r="G162" s="18"/>
      <c r="H162" s="71"/>
      <c r="I162" s="71"/>
      <c r="J162" s="71"/>
      <c r="K162" s="71"/>
    </row>
    <row r="163" spans="2:13" s="4" customFormat="1" ht="19.5" customHeight="1">
      <c r="B163" s="1" t="s">
        <v>101</v>
      </c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3"/>
    </row>
    <row r="164" spans="2:13" s="4" customFormat="1" ht="19.5" customHeight="1">
      <c r="B164" s="1" t="s">
        <v>170</v>
      </c>
      <c r="C164" s="57"/>
      <c r="D164" s="58"/>
      <c r="E164" s="1"/>
      <c r="F164" s="1"/>
      <c r="G164" s="1"/>
      <c r="H164" s="1"/>
      <c r="I164" s="1"/>
      <c r="J164" s="1"/>
      <c r="K164" s="1"/>
      <c r="L164" s="2"/>
      <c r="M164" s="3"/>
    </row>
    <row r="165" spans="2:11" s="59" customFormat="1" ht="19.5" customHeight="1">
      <c r="B165" s="6" t="s">
        <v>177</v>
      </c>
      <c r="C165" s="57"/>
      <c r="D165" s="58"/>
      <c r="E165" s="1"/>
      <c r="F165" s="1"/>
      <c r="G165" s="1"/>
      <c r="H165" s="1"/>
      <c r="I165" s="1"/>
      <c r="J165" s="1"/>
      <c r="K165" s="1"/>
    </row>
    <row r="166" spans="2:11" s="59" customFormat="1" ht="19.5" customHeight="1">
      <c r="B166" s="6" t="s">
        <v>120</v>
      </c>
      <c r="C166" s="57"/>
      <c r="D166" s="58"/>
      <c r="E166" s="1"/>
      <c r="F166" s="1"/>
      <c r="G166" s="1"/>
      <c r="H166" s="1"/>
      <c r="I166" s="1"/>
      <c r="J166" s="1"/>
      <c r="K166" s="1"/>
    </row>
    <row r="167" spans="3:13" s="4" customFormat="1" ht="19.5" customHeight="1">
      <c r="C167" s="7"/>
      <c r="D167" s="7"/>
      <c r="E167" s="8"/>
      <c r="F167" s="9" t="s">
        <v>179</v>
      </c>
      <c r="G167" s="8"/>
      <c r="H167" s="10"/>
      <c r="I167" s="8"/>
      <c r="J167" s="9" t="s">
        <v>180</v>
      </c>
      <c r="K167" s="8"/>
      <c r="L167" s="3"/>
      <c r="M167" s="3"/>
    </row>
    <row r="168" spans="3:13" s="4" customFormat="1" ht="19.5" customHeight="1">
      <c r="C168" s="60"/>
      <c r="D168" s="60"/>
      <c r="E168" s="13">
        <v>2007</v>
      </c>
      <c r="F168" s="14"/>
      <c r="G168" s="13">
        <v>2006</v>
      </c>
      <c r="H168" s="15"/>
      <c r="I168" s="13">
        <v>2007</v>
      </c>
      <c r="J168" s="14"/>
      <c r="K168" s="13">
        <v>2006</v>
      </c>
      <c r="L168" s="3"/>
      <c r="M168" s="3"/>
    </row>
    <row r="169" spans="3:13" s="4" customFormat="1" ht="19.5" customHeight="1">
      <c r="C169" s="11"/>
      <c r="D169" s="12"/>
      <c r="E169" s="13"/>
      <c r="F169" s="14"/>
      <c r="G169" s="13"/>
      <c r="H169" s="15"/>
      <c r="I169" s="13"/>
      <c r="J169" s="14"/>
      <c r="K169" s="16" t="s">
        <v>249</v>
      </c>
      <c r="L169" s="3"/>
      <c r="M169" s="3"/>
    </row>
    <row r="170" ht="19.5" customHeight="1">
      <c r="B170" s="72" t="s">
        <v>152</v>
      </c>
    </row>
    <row r="171" spans="2:11" ht="19.5" customHeight="1">
      <c r="B171" s="4" t="s">
        <v>146</v>
      </c>
      <c r="E171" s="89">
        <f>SUM(E154)</f>
        <v>21671121</v>
      </c>
      <c r="F171" s="89"/>
      <c r="G171" s="89">
        <f>SUM(G154)</f>
        <v>-1779679148</v>
      </c>
      <c r="H171" s="89"/>
      <c r="I171" s="89">
        <f>SUM(I154)</f>
        <v>23537678</v>
      </c>
      <c r="J171" s="89"/>
      <c r="K171" s="89">
        <f>SUM(K154)</f>
        <v>-1777877344</v>
      </c>
    </row>
    <row r="172" spans="2:11" ht="19.5" customHeight="1">
      <c r="B172" s="4" t="s">
        <v>153</v>
      </c>
      <c r="E172" s="89"/>
      <c r="F172" s="89"/>
      <c r="G172" s="89"/>
      <c r="H172" s="89"/>
      <c r="I172" s="89"/>
      <c r="J172" s="89"/>
      <c r="K172" s="90"/>
    </row>
    <row r="173" spans="2:11" ht="19.5" customHeight="1">
      <c r="B173" s="4" t="s">
        <v>112</v>
      </c>
      <c r="E173" s="17"/>
      <c r="F173" s="17"/>
      <c r="G173" s="17"/>
      <c r="H173" s="17"/>
      <c r="I173" s="17"/>
      <c r="J173" s="17"/>
      <c r="K173" s="17"/>
    </row>
    <row r="174" spans="2:11" ht="19.5" customHeight="1">
      <c r="B174" s="4" t="s">
        <v>38</v>
      </c>
      <c r="E174" s="89">
        <v>562323381</v>
      </c>
      <c r="F174" s="89"/>
      <c r="G174" s="89">
        <v>472145851</v>
      </c>
      <c r="H174" s="89"/>
      <c r="I174" s="89">
        <v>547341392</v>
      </c>
      <c r="J174" s="89"/>
      <c r="K174" s="90">
        <v>457253729</v>
      </c>
    </row>
    <row r="175" spans="2:11" ht="19.5" customHeight="1">
      <c r="B175" s="4" t="s">
        <v>84</v>
      </c>
      <c r="E175" s="89">
        <v>-42833405</v>
      </c>
      <c r="F175" s="89"/>
      <c r="G175" s="89">
        <v>-1200000</v>
      </c>
      <c r="H175" s="89"/>
      <c r="I175" s="82">
        <v>-42833405</v>
      </c>
      <c r="J175" s="89"/>
      <c r="K175" s="88">
        <v>-1200000</v>
      </c>
    </row>
    <row r="176" spans="2:11" ht="19.5" customHeight="1">
      <c r="B176" s="4" t="s">
        <v>232</v>
      </c>
      <c r="E176" s="17"/>
      <c r="F176" s="17"/>
      <c r="G176" s="17"/>
      <c r="H176" s="17"/>
      <c r="I176" s="17"/>
      <c r="J176" s="17"/>
      <c r="K176" s="17"/>
    </row>
    <row r="177" spans="2:13" ht="19.5" customHeight="1">
      <c r="B177" s="4" t="s">
        <v>203</v>
      </c>
      <c r="E177" s="65">
        <v>-15571203</v>
      </c>
      <c r="F177" s="89"/>
      <c r="G177" s="65">
        <v>17869431</v>
      </c>
      <c r="H177" s="89"/>
      <c r="I177" s="89" t="s">
        <v>188</v>
      </c>
      <c r="J177" s="89"/>
      <c r="K177" s="89" t="s">
        <v>188</v>
      </c>
      <c r="M177" s="70"/>
    </row>
    <row r="178" spans="2:13" ht="19.5" customHeight="1">
      <c r="B178" s="4" t="s">
        <v>204</v>
      </c>
      <c r="E178" s="17"/>
      <c r="F178" s="17"/>
      <c r="G178" s="17"/>
      <c r="H178" s="17"/>
      <c r="I178" s="17"/>
      <c r="J178" s="17"/>
      <c r="K178" s="17"/>
      <c r="M178" s="70"/>
    </row>
    <row r="179" spans="2:13" ht="19.5" customHeight="1">
      <c r="B179" s="4" t="s">
        <v>205</v>
      </c>
      <c r="E179" s="89">
        <v>-3496230</v>
      </c>
      <c r="F179" s="89"/>
      <c r="G179" s="89">
        <v>-3496230</v>
      </c>
      <c r="H179" s="89"/>
      <c r="I179" s="89" t="s">
        <v>188</v>
      </c>
      <c r="J179" s="89"/>
      <c r="K179" s="89" t="s">
        <v>188</v>
      </c>
      <c r="M179" s="70"/>
    </row>
    <row r="180" spans="2:13" ht="19.5" customHeight="1">
      <c r="B180" s="4" t="s">
        <v>199</v>
      </c>
      <c r="E180" s="90">
        <v>29740751</v>
      </c>
      <c r="F180" s="90"/>
      <c r="G180" s="89" t="s">
        <v>188</v>
      </c>
      <c r="H180" s="90"/>
      <c r="I180" s="89" t="s">
        <v>188</v>
      </c>
      <c r="J180" s="90"/>
      <c r="K180" s="89" t="s">
        <v>188</v>
      </c>
      <c r="M180" s="70"/>
    </row>
    <row r="181" spans="2:13" s="73" customFormat="1" ht="19.5" customHeight="1">
      <c r="B181" s="4" t="s">
        <v>116</v>
      </c>
      <c r="E181" s="89">
        <v>54000</v>
      </c>
      <c r="F181" s="82"/>
      <c r="G181" s="89">
        <v>148500</v>
      </c>
      <c r="H181" s="82"/>
      <c r="I181" s="89">
        <v>54000</v>
      </c>
      <c r="J181" s="89"/>
      <c r="K181" s="90">
        <v>148500</v>
      </c>
      <c r="L181" s="74"/>
      <c r="M181" s="75"/>
    </row>
    <row r="182" spans="2:13" ht="19.5" customHeight="1">
      <c r="B182" s="4" t="s">
        <v>257</v>
      </c>
      <c r="E182" s="89">
        <v>7611406</v>
      </c>
      <c r="F182" s="82"/>
      <c r="G182" s="89" t="s">
        <v>188</v>
      </c>
      <c r="H182" s="82"/>
      <c r="I182" s="89">
        <v>7611406</v>
      </c>
      <c r="J182" s="82"/>
      <c r="K182" s="89" t="s">
        <v>188</v>
      </c>
      <c r="M182" s="70"/>
    </row>
    <row r="183" spans="2:13" ht="19.5" customHeight="1">
      <c r="B183" s="4" t="s">
        <v>233</v>
      </c>
      <c r="E183" s="82">
        <v>-25770843</v>
      </c>
      <c r="F183" s="82"/>
      <c r="G183" s="82">
        <v>104706250</v>
      </c>
      <c r="H183" s="82"/>
      <c r="I183" s="89">
        <v>-25770843</v>
      </c>
      <c r="J183" s="82"/>
      <c r="K183" s="82">
        <v>104706250</v>
      </c>
      <c r="M183" s="70"/>
    </row>
    <row r="184" spans="2:11" ht="19.5" customHeight="1">
      <c r="B184" s="17" t="s">
        <v>258</v>
      </c>
      <c r="E184" s="82">
        <v>-6210018</v>
      </c>
      <c r="F184" s="82"/>
      <c r="G184" s="89">
        <v>-110000000</v>
      </c>
      <c r="H184" s="82"/>
      <c r="I184" s="89">
        <v>-6210018</v>
      </c>
      <c r="J184" s="82"/>
      <c r="K184" s="89">
        <v>-110000000</v>
      </c>
    </row>
    <row r="185" spans="2:11" ht="19.5" customHeight="1">
      <c r="B185" s="4" t="s">
        <v>261</v>
      </c>
      <c r="E185" s="82"/>
      <c r="F185" s="82"/>
      <c r="G185" s="89"/>
      <c r="H185" s="82"/>
      <c r="I185" s="89"/>
      <c r="J185" s="82"/>
      <c r="K185" s="89"/>
    </row>
    <row r="186" spans="2:13" s="73" customFormat="1" ht="19.5" customHeight="1">
      <c r="B186" s="4" t="s">
        <v>260</v>
      </c>
      <c r="E186" s="89">
        <v>4215611</v>
      </c>
      <c r="F186" s="89"/>
      <c r="G186" s="89">
        <v>-1373620</v>
      </c>
      <c r="H186" s="89"/>
      <c r="I186" s="89">
        <v>1926406</v>
      </c>
      <c r="J186" s="89"/>
      <c r="K186" s="90">
        <v>-1166718</v>
      </c>
      <c r="L186" s="74"/>
      <c r="M186" s="75"/>
    </row>
    <row r="187" spans="2:13" ht="19.5" customHeight="1">
      <c r="B187" s="4" t="s">
        <v>119</v>
      </c>
      <c r="E187" s="89">
        <v>13302301</v>
      </c>
      <c r="F187" s="82"/>
      <c r="G187" s="89">
        <v>-5136302</v>
      </c>
      <c r="H187" s="82"/>
      <c r="I187" s="89">
        <v>13302301</v>
      </c>
      <c r="J187" s="89"/>
      <c r="K187" s="90">
        <v>-5136302</v>
      </c>
      <c r="M187" s="70"/>
    </row>
    <row r="188" spans="2:11" ht="19.5" customHeight="1">
      <c r="B188" s="4" t="s">
        <v>259</v>
      </c>
      <c r="E188" s="89">
        <v>-346016446</v>
      </c>
      <c r="F188" s="89"/>
      <c r="G188" s="89">
        <v>718230137</v>
      </c>
      <c r="H188" s="89"/>
      <c r="I188" s="89">
        <v>-346016446</v>
      </c>
      <c r="J188" s="89"/>
      <c r="K188" s="90">
        <v>718230137</v>
      </c>
    </row>
    <row r="189" spans="2:11" ht="19.5" customHeight="1">
      <c r="B189" s="4" t="s">
        <v>154</v>
      </c>
      <c r="E189" s="155">
        <v>-3359896</v>
      </c>
      <c r="F189" s="82"/>
      <c r="G189" s="155">
        <v>-2872180</v>
      </c>
      <c r="H189" s="82"/>
      <c r="I189" s="155" t="s">
        <v>188</v>
      </c>
      <c r="J189" s="89"/>
      <c r="K189" s="156" t="s">
        <v>188</v>
      </c>
    </row>
    <row r="190" spans="2:11" ht="19.5" customHeight="1">
      <c r="B190" s="4" t="s">
        <v>206</v>
      </c>
      <c r="E190" s="82"/>
      <c r="F190" s="82"/>
      <c r="G190" s="82"/>
      <c r="H190" s="82"/>
      <c r="I190" s="82"/>
      <c r="J190" s="89"/>
      <c r="K190" s="88"/>
    </row>
    <row r="191" spans="2:11" ht="19.5" customHeight="1">
      <c r="B191" s="4" t="s">
        <v>207</v>
      </c>
      <c r="E191" s="82">
        <f>SUM(E171:E189)</f>
        <v>195660530</v>
      </c>
      <c r="F191" s="89"/>
      <c r="G191" s="82">
        <f>SUM(G171:G189)</f>
        <v>-590657311</v>
      </c>
      <c r="H191" s="89"/>
      <c r="I191" s="82">
        <f>SUM(I171:I189)</f>
        <v>172942471</v>
      </c>
      <c r="J191" s="89"/>
      <c r="K191" s="88">
        <f>SUM(K171:K189)</f>
        <v>-615041748</v>
      </c>
    </row>
    <row r="192" spans="2:11" ht="19.5" customHeight="1">
      <c r="B192" s="4" t="s">
        <v>155</v>
      </c>
      <c r="E192" s="89"/>
      <c r="F192" s="89"/>
      <c r="G192" s="89"/>
      <c r="H192" s="89"/>
      <c r="I192" s="89"/>
      <c r="J192" s="89"/>
      <c r="K192" s="90"/>
    </row>
    <row r="193" spans="2:11" ht="19.5" customHeight="1">
      <c r="B193" s="4" t="s">
        <v>156</v>
      </c>
      <c r="E193" s="89">
        <v>132709432</v>
      </c>
      <c r="F193" s="89"/>
      <c r="G193" s="89">
        <v>-246531228</v>
      </c>
      <c r="H193" s="89"/>
      <c r="I193" s="89">
        <v>475445958</v>
      </c>
      <c r="J193" s="89"/>
      <c r="K193" s="90">
        <v>-253673081</v>
      </c>
    </row>
    <row r="194" spans="2:11" ht="19.5" customHeight="1">
      <c r="B194" s="4" t="s">
        <v>157</v>
      </c>
      <c r="E194" s="89">
        <v>316761601</v>
      </c>
      <c r="F194" s="89"/>
      <c r="G194" s="89">
        <v>-104039235</v>
      </c>
      <c r="H194" s="89"/>
      <c r="I194" s="89">
        <v>-63812765</v>
      </c>
      <c r="J194" s="89"/>
      <c r="K194" s="90">
        <v>-125183803</v>
      </c>
    </row>
    <row r="195" spans="2:11" ht="19.5" customHeight="1">
      <c r="B195" s="4" t="s">
        <v>39</v>
      </c>
      <c r="E195" s="89">
        <v>-110592622</v>
      </c>
      <c r="F195" s="89"/>
      <c r="G195" s="89">
        <v>-713882732</v>
      </c>
      <c r="H195" s="89"/>
      <c r="I195" s="89">
        <v>-188218858</v>
      </c>
      <c r="J195" s="89"/>
      <c r="K195" s="90">
        <v>-597305152</v>
      </c>
    </row>
    <row r="196" spans="2:11" ht="19.5" customHeight="1">
      <c r="B196" s="4" t="s">
        <v>40</v>
      </c>
      <c r="E196" s="89">
        <v>698767710</v>
      </c>
      <c r="F196" s="89"/>
      <c r="G196" s="89">
        <v>113742818</v>
      </c>
      <c r="H196" s="89"/>
      <c r="I196" s="89">
        <v>698767710</v>
      </c>
      <c r="J196" s="89"/>
      <c r="K196" s="90">
        <v>113006652</v>
      </c>
    </row>
    <row r="197" spans="2:11" ht="19.5" customHeight="1">
      <c r="B197" s="4" t="s">
        <v>41</v>
      </c>
      <c r="E197" s="89">
        <v>372822</v>
      </c>
      <c r="F197" s="89"/>
      <c r="G197" s="89">
        <v>-481252601</v>
      </c>
      <c r="H197" s="89"/>
      <c r="I197" s="89">
        <v>7834186</v>
      </c>
      <c r="J197" s="89"/>
      <c r="K197" s="90">
        <v>-472485252</v>
      </c>
    </row>
    <row r="198" spans="2:11" ht="19.5" customHeight="1">
      <c r="B198" s="4" t="s">
        <v>200</v>
      </c>
      <c r="E198" s="89">
        <v>15345110</v>
      </c>
      <c r="F198" s="89"/>
      <c r="G198" s="89" t="s">
        <v>188</v>
      </c>
      <c r="H198" s="89"/>
      <c r="I198" s="89" t="s">
        <v>188</v>
      </c>
      <c r="J198" s="89"/>
      <c r="K198" s="89" t="s">
        <v>188</v>
      </c>
    </row>
    <row r="199" spans="2:11" ht="19.5" customHeight="1">
      <c r="B199" s="4" t="s">
        <v>42</v>
      </c>
      <c r="E199" s="89">
        <v>-30559779</v>
      </c>
      <c r="F199" s="89"/>
      <c r="G199" s="89">
        <v>-604359148</v>
      </c>
      <c r="H199" s="89"/>
      <c r="I199" s="89">
        <v>26071417</v>
      </c>
      <c r="J199" s="89"/>
      <c r="K199" s="90">
        <v>-579925571</v>
      </c>
    </row>
    <row r="200" spans="2:11" ht="19.5" customHeight="1">
      <c r="B200" s="4" t="s">
        <v>43</v>
      </c>
      <c r="E200" s="89">
        <v>331040062</v>
      </c>
      <c r="F200" s="89"/>
      <c r="G200" s="89">
        <v>-230809618</v>
      </c>
      <c r="H200" s="89"/>
      <c r="I200" s="89">
        <v>319169693</v>
      </c>
      <c r="J200" s="89"/>
      <c r="K200" s="90">
        <v>-236424678</v>
      </c>
    </row>
    <row r="201" spans="2:11" ht="19.5" customHeight="1">
      <c r="B201" s="4" t="s">
        <v>158</v>
      </c>
      <c r="E201" s="89"/>
      <c r="F201" s="89"/>
      <c r="G201" s="89"/>
      <c r="H201" s="89"/>
      <c r="I201" s="89"/>
      <c r="J201" s="89"/>
      <c r="K201" s="90"/>
    </row>
    <row r="202" spans="2:11" ht="19.5" customHeight="1">
      <c r="B202" s="4" t="s">
        <v>159</v>
      </c>
      <c r="E202" s="89">
        <v>385102327</v>
      </c>
      <c r="F202" s="89"/>
      <c r="G202" s="89">
        <v>1295451764</v>
      </c>
      <c r="H202" s="89"/>
      <c r="I202" s="89">
        <v>468455869</v>
      </c>
      <c r="J202" s="89"/>
      <c r="K202" s="90">
        <v>1199531294</v>
      </c>
    </row>
    <row r="203" spans="2:11" ht="19.5" customHeight="1">
      <c r="B203" s="4" t="s">
        <v>160</v>
      </c>
      <c r="E203" s="89">
        <v>-3328271</v>
      </c>
      <c r="F203" s="89"/>
      <c r="G203" s="89">
        <v>3005227</v>
      </c>
      <c r="H203" s="89"/>
      <c r="I203" s="89">
        <v>-3329020</v>
      </c>
      <c r="J203" s="89"/>
      <c r="K203" s="90">
        <v>3005976</v>
      </c>
    </row>
    <row r="204" spans="2:11" ht="19.5" customHeight="1">
      <c r="B204" s="4" t="s">
        <v>113</v>
      </c>
      <c r="E204" s="89">
        <v>374853541</v>
      </c>
      <c r="F204" s="89"/>
      <c r="G204" s="89">
        <v>853021353</v>
      </c>
      <c r="H204" s="89"/>
      <c r="I204" s="89">
        <v>379253786</v>
      </c>
      <c r="J204" s="89"/>
      <c r="K204" s="90">
        <v>802783411</v>
      </c>
    </row>
    <row r="205" spans="2:11" ht="19.5" customHeight="1">
      <c r="B205" s="4" t="s">
        <v>78</v>
      </c>
      <c r="E205" s="89">
        <v>-1616714131</v>
      </c>
      <c r="F205" s="89"/>
      <c r="G205" s="89">
        <v>671254085</v>
      </c>
      <c r="H205" s="89"/>
      <c r="I205" s="89">
        <v>-1662843774</v>
      </c>
      <c r="J205" s="89"/>
      <c r="K205" s="90">
        <v>690143072</v>
      </c>
    </row>
    <row r="206" spans="2:11" ht="19.5" customHeight="1">
      <c r="B206" s="4" t="s">
        <v>44</v>
      </c>
      <c r="E206" s="89">
        <v>-98815185</v>
      </c>
      <c r="F206" s="89"/>
      <c r="G206" s="89">
        <v>40811343</v>
      </c>
      <c r="H206" s="89"/>
      <c r="I206" s="89">
        <v>10036974</v>
      </c>
      <c r="J206" s="89"/>
      <c r="K206" s="90">
        <v>35710728</v>
      </c>
    </row>
    <row r="207" spans="2:11" ht="19.5" customHeight="1">
      <c r="B207" s="4" t="s">
        <v>171</v>
      </c>
      <c r="E207" s="89" t="s">
        <v>188</v>
      </c>
      <c r="F207" s="89"/>
      <c r="G207" s="89">
        <v>455496000</v>
      </c>
      <c r="H207" s="89"/>
      <c r="I207" s="89" t="s">
        <v>188</v>
      </c>
      <c r="J207" s="89"/>
      <c r="K207" s="90">
        <v>455496000</v>
      </c>
    </row>
    <row r="208" spans="2:11" ht="19.5" customHeight="1">
      <c r="B208" s="4" t="s">
        <v>45</v>
      </c>
      <c r="E208" s="89">
        <v>-258073110</v>
      </c>
      <c r="F208" s="89"/>
      <c r="G208" s="89">
        <v>174270089</v>
      </c>
      <c r="H208" s="89"/>
      <c r="I208" s="89">
        <v>-365169245</v>
      </c>
      <c r="J208" s="89"/>
      <c r="K208" s="90">
        <v>168958796</v>
      </c>
    </row>
    <row r="209" spans="2:13" ht="19.5" customHeight="1">
      <c r="B209" s="4" t="s">
        <v>201</v>
      </c>
      <c r="D209" s="19"/>
      <c r="E209" s="17"/>
      <c r="F209" s="17"/>
      <c r="G209" s="17"/>
      <c r="H209" s="17"/>
      <c r="I209" s="17"/>
      <c r="J209" s="17"/>
      <c r="K209" s="17"/>
      <c r="M209" s="74"/>
    </row>
    <row r="210" spans="2:13" ht="19.5" customHeight="1">
      <c r="B210" s="4" t="s">
        <v>202</v>
      </c>
      <c r="D210" s="19"/>
      <c r="E210" s="89" t="s">
        <v>188</v>
      </c>
      <c r="F210" s="89"/>
      <c r="G210" s="89" t="s">
        <v>188</v>
      </c>
      <c r="H210" s="89"/>
      <c r="I210" s="89">
        <v>-8399100</v>
      </c>
      <c r="J210" s="89"/>
      <c r="K210" s="90">
        <f>-13998500-1500000</f>
        <v>-15498500</v>
      </c>
      <c r="M210" s="74"/>
    </row>
    <row r="211" spans="2:13" ht="19.5" customHeight="1">
      <c r="B211" s="4" t="s">
        <v>172</v>
      </c>
      <c r="D211" s="19"/>
      <c r="E211" s="157">
        <f>SUM(E191:E208)</f>
        <v>332530037</v>
      </c>
      <c r="F211" s="89"/>
      <c r="G211" s="157">
        <f>SUM(G191:G208)</f>
        <v>635520806</v>
      </c>
      <c r="H211" s="89"/>
      <c r="I211" s="157">
        <f>SUM(I190:I210)</f>
        <v>266205302</v>
      </c>
      <c r="J211" s="89"/>
      <c r="K211" s="157">
        <f>SUM(K190:K210)</f>
        <v>573098144</v>
      </c>
      <c r="M211" s="74"/>
    </row>
    <row r="212" spans="2:13" ht="19.5" customHeight="1">
      <c r="B212" s="4"/>
      <c r="D212" s="19"/>
      <c r="E212" s="82"/>
      <c r="F212" s="89"/>
      <c r="G212" s="82"/>
      <c r="H212" s="89"/>
      <c r="I212" s="82"/>
      <c r="J212" s="89"/>
      <c r="K212" s="82"/>
      <c r="M212" s="74"/>
    </row>
    <row r="213" spans="2:13" s="4" customFormat="1" ht="19.5" customHeight="1">
      <c r="B213" s="4" t="s">
        <v>2</v>
      </c>
      <c r="L213" s="2"/>
      <c r="M213" s="3"/>
    </row>
    <row r="214" spans="2:13" s="4" customFormat="1" ht="21" customHeight="1">
      <c r="B214" s="160" t="s">
        <v>101</v>
      </c>
      <c r="C214" s="160"/>
      <c r="D214" s="160"/>
      <c r="E214" s="160"/>
      <c r="F214" s="160"/>
      <c r="G214" s="160"/>
      <c r="H214" s="160"/>
      <c r="I214" s="160"/>
      <c r="J214" s="160"/>
      <c r="K214" s="160"/>
      <c r="L214" s="2"/>
      <c r="M214" s="3"/>
    </row>
    <row r="215" spans="2:13" s="4" customFormat="1" ht="21" customHeight="1">
      <c r="B215" s="1" t="s">
        <v>173</v>
      </c>
      <c r="C215" s="57"/>
      <c r="D215" s="58"/>
      <c r="E215" s="1"/>
      <c r="F215" s="1"/>
      <c r="G215" s="1"/>
      <c r="H215" s="1"/>
      <c r="I215" s="1"/>
      <c r="J215" s="1"/>
      <c r="K215" s="1"/>
      <c r="L215" s="2"/>
      <c r="M215" s="3"/>
    </row>
    <row r="216" spans="2:11" s="59" customFormat="1" ht="21" customHeight="1">
      <c r="B216" s="6" t="s">
        <v>177</v>
      </c>
      <c r="C216" s="57"/>
      <c r="D216" s="58"/>
      <c r="E216" s="1"/>
      <c r="F216" s="1"/>
      <c r="G216" s="1"/>
      <c r="H216" s="1"/>
      <c r="I216" s="1"/>
      <c r="J216" s="1"/>
      <c r="K216" s="1"/>
    </row>
    <row r="217" spans="2:11" s="59" customFormat="1" ht="21" customHeight="1">
      <c r="B217" s="6" t="s">
        <v>120</v>
      </c>
      <c r="C217" s="57"/>
      <c r="D217" s="58"/>
      <c r="E217" s="1"/>
      <c r="F217" s="1"/>
      <c r="G217" s="1"/>
      <c r="H217" s="1"/>
      <c r="I217" s="1"/>
      <c r="J217" s="1"/>
      <c r="K217" s="1"/>
    </row>
    <row r="218" spans="3:13" s="4" customFormat="1" ht="21" customHeight="1">
      <c r="C218" s="7"/>
      <c r="D218" s="7"/>
      <c r="E218" s="8"/>
      <c r="F218" s="9" t="s">
        <v>179</v>
      </c>
      <c r="G218" s="8"/>
      <c r="H218" s="10"/>
      <c r="I218" s="8"/>
      <c r="J218" s="9" t="s">
        <v>180</v>
      </c>
      <c r="K218" s="8"/>
      <c r="L218" s="3"/>
      <c r="M218" s="3"/>
    </row>
    <row r="219" spans="3:13" s="4" customFormat="1" ht="21" customHeight="1">
      <c r="C219" s="60"/>
      <c r="D219" s="60"/>
      <c r="E219" s="13">
        <v>2007</v>
      </c>
      <c r="F219" s="14"/>
      <c r="G219" s="13">
        <v>2006</v>
      </c>
      <c r="H219" s="15"/>
      <c r="I219" s="13">
        <v>2007</v>
      </c>
      <c r="J219" s="14"/>
      <c r="K219" s="13">
        <v>2006</v>
      </c>
      <c r="L219" s="3"/>
      <c r="M219" s="3"/>
    </row>
    <row r="220" spans="3:13" s="4" customFormat="1" ht="21" customHeight="1">
      <c r="C220" s="11"/>
      <c r="D220" s="12"/>
      <c r="E220" s="13"/>
      <c r="F220" s="14"/>
      <c r="G220" s="13"/>
      <c r="H220" s="15"/>
      <c r="I220" s="13"/>
      <c r="J220" s="14"/>
      <c r="K220" s="16" t="s">
        <v>249</v>
      </c>
      <c r="L220" s="3"/>
      <c r="M220" s="3"/>
    </row>
    <row r="221" ht="21" customHeight="1">
      <c r="B221" s="72" t="s">
        <v>161</v>
      </c>
    </row>
    <row r="222" spans="2:11" ht="21" customHeight="1">
      <c r="B222" s="4" t="s">
        <v>208</v>
      </c>
      <c r="E222" s="62">
        <v>-58484929</v>
      </c>
      <c r="F222" s="62"/>
      <c r="G222" s="62">
        <v>1824575</v>
      </c>
      <c r="H222" s="62"/>
      <c r="I222" s="62">
        <v>-58484928</v>
      </c>
      <c r="J222" s="62"/>
      <c r="K222" s="76">
        <v>1824575</v>
      </c>
    </row>
    <row r="223" spans="2:11" ht="21" customHeight="1">
      <c r="B223" s="4" t="s">
        <v>262</v>
      </c>
      <c r="E223" s="89" t="s">
        <v>188</v>
      </c>
      <c r="F223" s="62"/>
      <c r="G223" s="62">
        <v>10000000</v>
      </c>
      <c r="H223" s="62"/>
      <c r="I223" s="89" t="s">
        <v>188</v>
      </c>
      <c r="J223" s="62"/>
      <c r="K223" s="89" t="s">
        <v>188</v>
      </c>
    </row>
    <row r="224" spans="2:11" ht="21" customHeight="1">
      <c r="B224" s="4" t="s">
        <v>234</v>
      </c>
      <c r="E224" s="62">
        <v>-2658952</v>
      </c>
      <c r="F224" s="62"/>
      <c r="G224" s="62">
        <v>-9800775</v>
      </c>
      <c r="H224" s="62"/>
      <c r="I224" s="89" t="s">
        <v>188</v>
      </c>
      <c r="J224" s="62"/>
      <c r="K224" s="89" t="s">
        <v>188</v>
      </c>
    </row>
    <row r="225" spans="2:11" ht="21" customHeight="1">
      <c r="B225" s="4" t="s">
        <v>235</v>
      </c>
      <c r="E225" s="62">
        <v>32914690</v>
      </c>
      <c r="F225" s="62"/>
      <c r="G225" s="62">
        <v>-5315000</v>
      </c>
      <c r="H225" s="62"/>
      <c r="I225" s="89" t="s">
        <v>188</v>
      </c>
      <c r="J225" s="62"/>
      <c r="K225" s="89" t="s">
        <v>188</v>
      </c>
    </row>
    <row r="226" spans="2:11" ht="21" customHeight="1">
      <c r="B226" s="4" t="s">
        <v>209</v>
      </c>
      <c r="E226" s="62">
        <v>-294574906</v>
      </c>
      <c r="F226" s="62"/>
      <c r="G226" s="62">
        <v>-638077209</v>
      </c>
      <c r="H226" s="62"/>
      <c r="I226" s="62">
        <v>-293359624</v>
      </c>
      <c r="J226" s="62"/>
      <c r="K226" s="76">
        <v>-636819139</v>
      </c>
    </row>
    <row r="227" spans="2:11" ht="21" customHeight="1">
      <c r="B227" s="4" t="s">
        <v>210</v>
      </c>
      <c r="E227" s="62">
        <v>-38000000</v>
      </c>
      <c r="F227" s="62"/>
      <c r="G227" s="89" t="s">
        <v>188</v>
      </c>
      <c r="H227" s="62"/>
      <c r="I227" s="89" t="s">
        <v>188</v>
      </c>
      <c r="J227" s="62"/>
      <c r="K227" s="89" t="s">
        <v>188</v>
      </c>
    </row>
    <row r="228" spans="2:11" ht="21" customHeight="1">
      <c r="B228" s="4" t="s">
        <v>162</v>
      </c>
      <c r="E228" s="62">
        <v>250475458</v>
      </c>
      <c r="F228" s="62"/>
      <c r="G228" s="62">
        <v>10599490</v>
      </c>
      <c r="H228" s="62"/>
      <c r="I228" s="62">
        <v>241795458</v>
      </c>
      <c r="J228" s="62"/>
      <c r="K228" s="76">
        <v>10384255</v>
      </c>
    </row>
    <row r="229" spans="2:11" ht="21" customHeight="1">
      <c r="B229" s="17" t="s">
        <v>236</v>
      </c>
      <c r="E229" s="62">
        <v>-500000</v>
      </c>
      <c r="F229" s="62"/>
      <c r="G229" s="89" t="s">
        <v>188</v>
      </c>
      <c r="H229" s="62"/>
      <c r="I229" s="62">
        <v>-500000</v>
      </c>
      <c r="J229" s="62"/>
      <c r="K229" s="89" t="s">
        <v>188</v>
      </c>
    </row>
    <row r="230" spans="2:11" ht="21" customHeight="1">
      <c r="B230" s="4" t="s">
        <v>267</v>
      </c>
      <c r="C230" s="20"/>
      <c r="E230" s="62">
        <v>-763847</v>
      </c>
      <c r="F230" s="62"/>
      <c r="G230" s="89" t="s">
        <v>188</v>
      </c>
      <c r="H230" s="62"/>
      <c r="I230" s="89" t="s">
        <v>188</v>
      </c>
      <c r="J230" s="62"/>
      <c r="K230" s="89" t="s">
        <v>188</v>
      </c>
    </row>
    <row r="231" spans="2:11" ht="21" customHeight="1">
      <c r="B231" s="4" t="s">
        <v>163</v>
      </c>
      <c r="E231" s="62">
        <v>35997368</v>
      </c>
      <c r="F231" s="62"/>
      <c r="G231" s="62">
        <v>5293750</v>
      </c>
      <c r="H231" s="62"/>
      <c r="I231" s="62">
        <v>35997368</v>
      </c>
      <c r="J231" s="62"/>
      <c r="K231" s="76">
        <v>5293750</v>
      </c>
    </row>
    <row r="232" spans="2:11" ht="21" customHeight="1">
      <c r="B232" s="4" t="s">
        <v>46</v>
      </c>
      <c r="E232" s="62">
        <v>8399100</v>
      </c>
      <c r="F232" s="62"/>
      <c r="G232" s="62">
        <v>13998500</v>
      </c>
      <c r="H232" s="62"/>
      <c r="I232" s="62">
        <v>8399100</v>
      </c>
      <c r="J232" s="62"/>
      <c r="K232" s="76">
        <f>15498500</f>
        <v>15498500</v>
      </c>
    </row>
    <row r="233" spans="2:11" ht="21" customHeight="1">
      <c r="B233" s="4" t="s">
        <v>121</v>
      </c>
      <c r="E233" s="77">
        <f>SUM(E222:E232)</f>
        <v>-67196018</v>
      </c>
      <c r="F233" s="62"/>
      <c r="G233" s="77">
        <f>SUM(G222:G232)</f>
        <v>-611476669</v>
      </c>
      <c r="H233" s="62"/>
      <c r="I233" s="77">
        <f>SUM(I222:I232)</f>
        <v>-66152626</v>
      </c>
      <c r="J233" s="62"/>
      <c r="K233" s="123">
        <f>SUM(K222:K232)</f>
        <v>-603818059</v>
      </c>
    </row>
    <row r="234" spans="2:13" ht="21" customHeight="1">
      <c r="B234" s="4"/>
      <c r="E234" s="43"/>
      <c r="F234" s="62"/>
      <c r="G234" s="43"/>
      <c r="H234" s="62"/>
      <c r="I234" s="43"/>
      <c r="J234" s="62"/>
      <c r="K234" s="117"/>
      <c r="M234" s="78"/>
    </row>
    <row r="235" spans="2:13" ht="21" customHeight="1">
      <c r="B235" s="72" t="s">
        <v>164</v>
      </c>
      <c r="E235" s="62"/>
      <c r="F235" s="62"/>
      <c r="G235" s="62"/>
      <c r="H235" s="62"/>
      <c r="I235" s="62"/>
      <c r="J235" s="62"/>
      <c r="K235" s="76"/>
      <c r="M235" s="78"/>
    </row>
    <row r="236" spans="2:13" ht="21" customHeight="1">
      <c r="B236" s="4" t="s">
        <v>211</v>
      </c>
      <c r="E236" s="17"/>
      <c r="F236" s="17"/>
      <c r="G236" s="17"/>
      <c r="H236" s="17"/>
      <c r="I236" s="17"/>
      <c r="J236" s="17"/>
      <c r="K236" s="17"/>
      <c r="M236" s="78"/>
    </row>
    <row r="237" spans="2:11" ht="21" customHeight="1">
      <c r="B237" s="4" t="s">
        <v>176</v>
      </c>
      <c r="E237" s="62">
        <v>-527530487</v>
      </c>
      <c r="F237" s="62"/>
      <c r="G237" s="62">
        <v>-999012160</v>
      </c>
      <c r="H237" s="62"/>
      <c r="I237" s="62">
        <v>-527530487</v>
      </c>
      <c r="J237" s="62"/>
      <c r="K237" s="76">
        <v>-999012160</v>
      </c>
    </row>
    <row r="238" spans="2:11" ht="21" customHeight="1">
      <c r="B238" s="17" t="s">
        <v>122</v>
      </c>
      <c r="E238" s="62">
        <v>-150001252</v>
      </c>
      <c r="F238" s="62"/>
      <c r="G238" s="62">
        <v>-139068049</v>
      </c>
      <c r="H238" s="62"/>
      <c r="I238" s="62">
        <v>-150001252</v>
      </c>
      <c r="J238" s="62"/>
      <c r="K238" s="76">
        <v>-139068049</v>
      </c>
    </row>
    <row r="239" spans="2:11" ht="21" customHeight="1">
      <c r="B239" s="4" t="s">
        <v>263</v>
      </c>
      <c r="E239" s="62">
        <v>300000000</v>
      </c>
      <c r="F239" s="62"/>
      <c r="G239" s="62">
        <v>400000000</v>
      </c>
      <c r="H239" s="62"/>
      <c r="I239" s="62">
        <v>300000000</v>
      </c>
      <c r="J239" s="62"/>
      <c r="K239" s="76">
        <v>400000000</v>
      </c>
    </row>
    <row r="240" spans="2:11" ht="21" customHeight="1">
      <c r="B240" s="4" t="s">
        <v>117</v>
      </c>
      <c r="E240" s="62">
        <v>-125000000</v>
      </c>
      <c r="F240" s="62"/>
      <c r="G240" s="62">
        <v>-125000000</v>
      </c>
      <c r="H240" s="62"/>
      <c r="I240" s="62">
        <v>-125000000</v>
      </c>
      <c r="J240" s="62"/>
      <c r="K240" s="76">
        <v>-125000000</v>
      </c>
    </row>
    <row r="241" spans="2:11" ht="21" customHeight="1">
      <c r="B241" s="4" t="s">
        <v>264</v>
      </c>
      <c r="E241" s="89" t="s">
        <v>188</v>
      </c>
      <c r="F241" s="62"/>
      <c r="G241" s="89" t="s">
        <v>188</v>
      </c>
      <c r="H241" s="62"/>
      <c r="I241" s="62">
        <v>100000000</v>
      </c>
      <c r="J241" s="62"/>
      <c r="K241" s="89" t="s">
        <v>188</v>
      </c>
    </row>
    <row r="242" spans="2:11" ht="21" customHeight="1">
      <c r="B242" s="4" t="s">
        <v>90</v>
      </c>
      <c r="E242" s="62">
        <v>1563630</v>
      </c>
      <c r="F242" s="62"/>
      <c r="G242" s="62">
        <v>755800</v>
      </c>
      <c r="H242" s="62"/>
      <c r="I242" s="62">
        <v>1563630</v>
      </c>
      <c r="J242" s="62"/>
      <c r="K242" s="76">
        <v>755800</v>
      </c>
    </row>
    <row r="243" spans="2:11" ht="21" customHeight="1">
      <c r="B243" s="4" t="s">
        <v>165</v>
      </c>
      <c r="E243" s="89" t="s">
        <v>188</v>
      </c>
      <c r="F243" s="62"/>
      <c r="G243" s="62">
        <v>1885166153</v>
      </c>
      <c r="H243" s="62"/>
      <c r="I243" s="89" t="s">
        <v>188</v>
      </c>
      <c r="J243" s="62"/>
      <c r="K243" s="76">
        <v>1885166153</v>
      </c>
    </row>
    <row r="244" spans="2:11" ht="21" customHeight="1">
      <c r="B244" s="4" t="s">
        <v>100</v>
      </c>
      <c r="E244" s="89" t="s">
        <v>188</v>
      </c>
      <c r="F244" s="62"/>
      <c r="G244" s="62">
        <v>-272414126</v>
      </c>
      <c r="H244" s="62"/>
      <c r="I244" s="89" t="s">
        <v>188</v>
      </c>
      <c r="J244" s="62"/>
      <c r="K244" s="76">
        <v>-272414126</v>
      </c>
    </row>
    <row r="245" spans="2:11" ht="21" customHeight="1">
      <c r="B245" s="4" t="s">
        <v>212</v>
      </c>
      <c r="E245" s="77">
        <f>SUM(E237:E244)</f>
        <v>-500968109</v>
      </c>
      <c r="F245" s="62"/>
      <c r="G245" s="77">
        <f>SUM(G237:G244)</f>
        <v>750427618</v>
      </c>
      <c r="H245" s="62"/>
      <c r="I245" s="77">
        <f>SUM(I237:I244)</f>
        <v>-400968109</v>
      </c>
      <c r="J245" s="62"/>
      <c r="K245" s="123">
        <f>SUM(K237:K244)</f>
        <v>750427618</v>
      </c>
    </row>
    <row r="246" spans="2:11" ht="21" customHeight="1">
      <c r="B246" s="4" t="s">
        <v>213</v>
      </c>
      <c r="E246" s="62">
        <f>SUM(E211,E233,E245)</f>
        <v>-235634090</v>
      </c>
      <c r="F246" s="62"/>
      <c r="G246" s="62">
        <f>SUM(G211,G233,G245)</f>
        <v>774471755</v>
      </c>
      <c r="H246" s="62"/>
      <c r="I246" s="62">
        <f>SUM(I211,I233,I245)</f>
        <v>-200915433</v>
      </c>
      <c r="J246" s="62"/>
      <c r="K246" s="62">
        <f>SUM(K211,K233,K245)</f>
        <v>719707703</v>
      </c>
    </row>
    <row r="247" spans="2:11" ht="21" customHeight="1">
      <c r="B247" s="4" t="s">
        <v>166</v>
      </c>
      <c r="E247" s="62">
        <f>SUM(G248)</f>
        <v>1305953674</v>
      </c>
      <c r="F247" s="62"/>
      <c r="G247" s="62">
        <f>531481919</f>
        <v>531481919</v>
      </c>
      <c r="H247" s="62"/>
      <c r="I247" s="62">
        <f>SUM(K248)</f>
        <v>1170777095</v>
      </c>
      <c r="J247" s="62"/>
      <c r="K247" s="76">
        <v>451069392</v>
      </c>
    </row>
    <row r="248" spans="2:11" ht="21" customHeight="1" thickBot="1">
      <c r="B248" s="4" t="s">
        <v>167</v>
      </c>
      <c r="E248" s="158">
        <f>SUM(E246:E247)</f>
        <v>1070319584</v>
      </c>
      <c r="F248" s="62"/>
      <c r="G248" s="158">
        <f>SUM(G246:G247)</f>
        <v>1305953674</v>
      </c>
      <c r="H248" s="62"/>
      <c r="I248" s="158">
        <f>SUM(I246:I247)</f>
        <v>969861662</v>
      </c>
      <c r="J248" s="62"/>
      <c r="K248" s="159">
        <f>SUM(K246:K247)</f>
        <v>1170777095</v>
      </c>
    </row>
    <row r="249" spans="2:11" ht="21" customHeight="1" thickTop="1">
      <c r="B249" s="4"/>
      <c r="E249" s="43">
        <f>SUM(E248-E10)</f>
        <v>0</v>
      </c>
      <c r="F249" s="62"/>
      <c r="G249" s="43">
        <f>SUM(G248-G10)</f>
        <v>0</v>
      </c>
      <c r="H249" s="62"/>
      <c r="I249" s="43">
        <f>SUM(I248-I10)</f>
        <v>0</v>
      </c>
      <c r="J249" s="62"/>
      <c r="K249" s="43">
        <f>SUM(K248-K10)</f>
        <v>0</v>
      </c>
    </row>
    <row r="250" spans="2:11" ht="21" customHeight="1">
      <c r="B250" s="4" t="s">
        <v>47</v>
      </c>
      <c r="E250" s="62"/>
      <c r="F250" s="62"/>
      <c r="G250" s="62"/>
      <c r="H250" s="62"/>
      <c r="I250" s="62"/>
      <c r="J250" s="62"/>
      <c r="K250" s="76"/>
    </row>
    <row r="251" spans="2:11" ht="21" customHeight="1">
      <c r="B251" s="4" t="s">
        <v>174</v>
      </c>
      <c r="E251" s="62"/>
      <c r="F251" s="62"/>
      <c r="G251" s="62"/>
      <c r="H251" s="62"/>
      <c r="I251" s="62"/>
      <c r="J251" s="62"/>
      <c r="K251" s="76"/>
    </row>
    <row r="252" spans="2:11" ht="21" customHeight="1">
      <c r="B252" s="4" t="s">
        <v>48</v>
      </c>
      <c r="E252" s="62">
        <v>95898508</v>
      </c>
      <c r="F252" s="62"/>
      <c r="G252" s="62">
        <v>104424696</v>
      </c>
      <c r="H252" s="62"/>
      <c r="I252" s="62">
        <v>95489600</v>
      </c>
      <c r="J252" s="62"/>
      <c r="K252" s="76">
        <v>104424696</v>
      </c>
    </row>
    <row r="253" spans="2:11" ht="21" customHeight="1">
      <c r="B253" s="4" t="s">
        <v>214</v>
      </c>
      <c r="E253" s="62">
        <v>409262395</v>
      </c>
      <c r="F253" s="62"/>
      <c r="G253" s="62">
        <v>312555413</v>
      </c>
      <c r="H253" s="62"/>
      <c r="I253" s="62">
        <v>397536694</v>
      </c>
      <c r="J253" s="62"/>
      <c r="K253" s="76">
        <v>306629260</v>
      </c>
    </row>
    <row r="254" spans="2:11" ht="21" customHeight="1">
      <c r="B254" s="4" t="s">
        <v>175</v>
      </c>
      <c r="E254" s="63"/>
      <c r="F254" s="62"/>
      <c r="G254" s="62"/>
      <c r="H254" s="62"/>
      <c r="I254" s="62"/>
      <c r="J254" s="62"/>
      <c r="K254" s="76"/>
    </row>
    <row r="255" spans="2:11" ht="21" customHeight="1">
      <c r="B255" s="4" t="s">
        <v>237</v>
      </c>
      <c r="E255" s="63"/>
      <c r="F255" s="62"/>
      <c r="G255" s="62"/>
      <c r="H255" s="62"/>
      <c r="I255" s="62"/>
      <c r="J255" s="62"/>
      <c r="K255" s="76"/>
    </row>
    <row r="256" spans="2:11" ht="21" customHeight="1">
      <c r="B256" s="4" t="s">
        <v>238</v>
      </c>
      <c r="E256" s="62">
        <v>235333830</v>
      </c>
      <c r="F256" s="62"/>
      <c r="G256" s="62">
        <v>140693976</v>
      </c>
      <c r="H256" s="62"/>
      <c r="I256" s="62">
        <v>235333830</v>
      </c>
      <c r="J256" s="62"/>
      <c r="K256" s="76">
        <v>140693976</v>
      </c>
    </row>
    <row r="258" ht="21" customHeight="1">
      <c r="B258" s="4" t="s">
        <v>2</v>
      </c>
    </row>
  </sheetData>
  <mergeCells count="2">
    <mergeCell ref="B88:K88"/>
    <mergeCell ref="B214:K214"/>
  </mergeCells>
  <printOptions horizontalCentered="1"/>
  <pageMargins left="0.984251968503937" right="0.1968503937007874" top="0.3937007874015748" bottom="0.11811023622047245" header="0.1968503937007874" footer="0.1968503937007874"/>
  <pageSetup horizontalDpi="600" verticalDpi="600" orientation="portrait" scale="74" r:id="rId2"/>
  <rowBreaks count="5" manualBreakCount="5">
    <brk id="45" max="255" man="1"/>
    <brk id="87" max="255" man="1"/>
    <brk id="124" max="255" man="1"/>
    <brk id="162" max="255" man="1"/>
    <brk id="21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showGridLines="0" zoomScale="70" zoomScaleNormal="70" workbookViewId="0" topLeftCell="A1">
      <selection activeCell="E11" sqref="E11"/>
    </sheetView>
  </sheetViews>
  <sheetFormatPr defaultColWidth="9.00390625" defaultRowHeight="12.75"/>
  <cols>
    <col min="1" max="1" width="2.75390625" style="41" customWidth="1"/>
    <col min="2" max="2" width="28.25390625" style="41" customWidth="1"/>
    <col min="3" max="3" width="5.375" style="41" customWidth="1"/>
    <col min="4" max="4" width="1.75390625" style="143" customWidth="1"/>
    <col min="5" max="5" width="14.375" style="143" customWidth="1"/>
    <col min="6" max="6" width="1.75390625" style="143" customWidth="1"/>
    <col min="7" max="7" width="14.375" style="143" customWidth="1"/>
    <col min="8" max="8" width="1.75390625" style="143" customWidth="1"/>
    <col min="9" max="9" width="14.375" style="143" customWidth="1"/>
    <col min="10" max="10" width="1.75390625" style="143" customWidth="1"/>
    <col min="11" max="11" width="14.375" style="143" customWidth="1"/>
    <col min="12" max="12" width="1.75390625" style="143" customWidth="1"/>
    <col min="13" max="13" width="14.375" style="143" customWidth="1"/>
    <col min="14" max="14" width="1.75390625" style="143" customWidth="1"/>
    <col min="15" max="15" width="14.375" style="143" customWidth="1"/>
    <col min="16" max="16" width="1.75390625" style="143" customWidth="1"/>
    <col min="17" max="17" width="14.375" style="143" customWidth="1"/>
    <col min="18" max="18" width="1.75390625" style="143" customWidth="1"/>
    <col min="19" max="19" width="14.375" style="143" customWidth="1"/>
    <col min="20" max="20" width="1.75390625" style="143" customWidth="1"/>
    <col min="21" max="21" width="14.375" style="143" customWidth="1"/>
    <col min="22" max="22" width="1.75390625" style="143" customWidth="1"/>
    <col min="23" max="23" width="14.375" style="143" customWidth="1"/>
    <col min="24" max="24" width="1.75390625" style="143" customWidth="1"/>
    <col min="25" max="25" width="14.375" style="143" customWidth="1"/>
    <col min="26" max="26" width="1.37890625" style="41" customWidth="1"/>
    <col min="27" max="16384" width="9.125" style="41" customWidth="1"/>
  </cols>
  <sheetData>
    <row r="1" spans="2:25" ht="23.25">
      <c r="B1" s="164" t="s">
        <v>101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25" ht="23.25">
      <c r="B2" s="164" t="s">
        <v>55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2:25" ht="23.25">
      <c r="B3" s="164" t="s">
        <v>177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2:25" ht="23.25">
      <c r="B4" s="164" t="s">
        <v>120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6" spans="4:25" ht="23.25">
      <c r="D6" s="162" t="s">
        <v>179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5:25" s="138" customFormat="1" ht="23.25">
      <c r="E7" s="139"/>
      <c r="F7" s="36"/>
      <c r="G7" s="161" t="s">
        <v>35</v>
      </c>
      <c r="H7" s="161"/>
      <c r="I7" s="161"/>
      <c r="J7" s="161"/>
      <c r="K7" s="161"/>
      <c r="L7" s="70"/>
      <c r="M7" s="70"/>
      <c r="N7" s="36"/>
      <c r="O7" s="36"/>
      <c r="P7" s="36"/>
      <c r="Q7" s="36"/>
      <c r="R7" s="36"/>
      <c r="S7" s="36"/>
      <c r="T7" s="36"/>
      <c r="U7" s="36"/>
      <c r="V7" s="70"/>
      <c r="W7" s="70" t="s">
        <v>76</v>
      </c>
      <c r="X7" s="70"/>
      <c r="Y7" s="70"/>
    </row>
    <row r="8" spans="4:25" s="138" customFormat="1" ht="23.25">
      <c r="D8" s="163"/>
      <c r="E8" s="163"/>
      <c r="F8" s="36"/>
      <c r="G8" s="36"/>
      <c r="H8" s="36"/>
      <c r="I8" s="36"/>
      <c r="J8" s="36"/>
      <c r="K8" s="70" t="s">
        <v>60</v>
      </c>
      <c r="L8" s="70"/>
      <c r="M8" s="36"/>
      <c r="N8" s="36"/>
      <c r="O8" s="36" t="s">
        <v>56</v>
      </c>
      <c r="P8" s="36"/>
      <c r="Q8" s="138" t="s">
        <v>96</v>
      </c>
      <c r="R8" s="70"/>
      <c r="V8" s="70"/>
      <c r="W8" s="141" t="s">
        <v>149</v>
      </c>
      <c r="X8" s="70"/>
      <c r="Y8" s="70"/>
    </row>
    <row r="9" spans="4:25" s="138" customFormat="1" ht="23.25">
      <c r="D9" s="70"/>
      <c r="E9" s="138" t="s">
        <v>147</v>
      </c>
      <c r="F9" s="36"/>
      <c r="G9" s="70"/>
      <c r="H9" s="36"/>
      <c r="I9" s="36" t="s">
        <v>88</v>
      </c>
      <c r="J9" s="36"/>
      <c r="K9" s="36" t="s">
        <v>59</v>
      </c>
      <c r="L9" s="36"/>
      <c r="M9" s="70"/>
      <c r="N9" s="36"/>
      <c r="O9" s="70" t="s">
        <v>94</v>
      </c>
      <c r="P9" s="36"/>
      <c r="Q9" s="70" t="s">
        <v>97</v>
      </c>
      <c r="R9" s="70"/>
      <c r="S9" s="161" t="s">
        <v>37</v>
      </c>
      <c r="T9" s="161"/>
      <c r="U9" s="161"/>
      <c r="V9" s="70"/>
      <c r="W9" s="70" t="s">
        <v>150</v>
      </c>
      <c r="X9" s="70"/>
      <c r="Y9" s="70"/>
    </row>
    <row r="10" spans="5:25" s="138" customFormat="1" ht="23.25">
      <c r="E10" s="138" t="s">
        <v>266</v>
      </c>
      <c r="F10" s="36"/>
      <c r="G10" s="36" t="s">
        <v>56</v>
      </c>
      <c r="H10" s="36"/>
      <c r="I10" s="36" t="s">
        <v>59</v>
      </c>
      <c r="J10" s="36"/>
      <c r="K10" s="36" t="s">
        <v>61</v>
      </c>
      <c r="L10" s="36"/>
      <c r="M10" s="70"/>
      <c r="N10" s="36"/>
      <c r="O10" s="70" t="s">
        <v>93</v>
      </c>
      <c r="P10" s="36"/>
      <c r="Q10" s="70" t="s">
        <v>83</v>
      </c>
      <c r="R10" s="70"/>
      <c r="S10" s="70" t="s">
        <v>63</v>
      </c>
      <c r="T10" s="70"/>
      <c r="U10" s="70" t="s">
        <v>64</v>
      </c>
      <c r="V10" s="70"/>
      <c r="W10" s="138" t="s">
        <v>151</v>
      </c>
      <c r="X10" s="70"/>
      <c r="Y10" s="70"/>
    </row>
    <row r="11" spans="3:25" s="138" customFormat="1" ht="23.25">
      <c r="C11" s="142" t="s">
        <v>1</v>
      </c>
      <c r="D11" s="36"/>
      <c r="E11" s="140" t="s">
        <v>148</v>
      </c>
      <c r="F11" s="36"/>
      <c r="G11" s="140" t="s">
        <v>57</v>
      </c>
      <c r="H11" s="36"/>
      <c r="I11" s="140" t="s">
        <v>58</v>
      </c>
      <c r="J11" s="36"/>
      <c r="K11" s="140" t="s">
        <v>62</v>
      </c>
      <c r="L11" s="70"/>
      <c r="M11" s="140" t="s">
        <v>115</v>
      </c>
      <c r="N11" s="36"/>
      <c r="O11" s="140" t="s">
        <v>91</v>
      </c>
      <c r="P11" s="36"/>
      <c r="Q11" s="140" t="s">
        <v>75</v>
      </c>
      <c r="R11" s="36"/>
      <c r="S11" s="140" t="s">
        <v>74</v>
      </c>
      <c r="T11" s="36"/>
      <c r="U11" s="140" t="s">
        <v>225</v>
      </c>
      <c r="V11" s="36"/>
      <c r="W11" s="140" t="s">
        <v>62</v>
      </c>
      <c r="X11" s="36"/>
      <c r="Y11" s="140" t="s">
        <v>65</v>
      </c>
    </row>
    <row r="13" ht="12.75" customHeight="1">
      <c r="C13" s="142"/>
    </row>
    <row r="14" spans="2:25" ht="23.25">
      <c r="B14" s="144" t="s">
        <v>239</v>
      </c>
      <c r="D14" s="25"/>
      <c r="E14" s="25">
        <v>1024482589</v>
      </c>
      <c r="F14" s="25"/>
      <c r="G14" s="25">
        <v>1102901160</v>
      </c>
      <c r="H14" s="25"/>
      <c r="I14" s="25">
        <v>445631620</v>
      </c>
      <c r="J14" s="25"/>
      <c r="K14" s="25">
        <v>161018960</v>
      </c>
      <c r="L14" s="25"/>
      <c r="M14" s="25">
        <v>490885383</v>
      </c>
      <c r="N14" s="25"/>
      <c r="O14" s="25">
        <v>6600</v>
      </c>
      <c r="P14" s="25"/>
      <c r="Q14" s="25">
        <v>-3269987</v>
      </c>
      <c r="R14" s="25"/>
      <c r="S14" s="25">
        <v>103038015</v>
      </c>
      <c r="T14" s="25"/>
      <c r="U14" s="25">
        <v>670548393</v>
      </c>
      <c r="V14" s="25"/>
      <c r="W14" s="25">
        <v>125054926</v>
      </c>
      <c r="X14" s="25"/>
      <c r="Y14" s="25">
        <f>SUM(E14:W14)</f>
        <v>4120297659</v>
      </c>
    </row>
    <row r="15" spans="2:25" ht="23.25">
      <c r="B15" s="41" t="s">
        <v>197</v>
      </c>
      <c r="C15" s="145">
        <v>22</v>
      </c>
      <c r="D15" s="29"/>
      <c r="E15" s="29">
        <v>160000000</v>
      </c>
      <c r="F15" s="29"/>
      <c r="G15" s="29">
        <v>1725166152</v>
      </c>
      <c r="H15" s="29"/>
      <c r="I15" s="133" t="s">
        <v>188</v>
      </c>
      <c r="J15" s="29"/>
      <c r="K15" s="133" t="s">
        <v>188</v>
      </c>
      <c r="L15" s="29"/>
      <c r="M15" s="133" t="s">
        <v>188</v>
      </c>
      <c r="N15" s="29"/>
      <c r="O15" s="133" t="s">
        <v>188</v>
      </c>
      <c r="P15" s="29"/>
      <c r="Q15" s="133" t="s">
        <v>188</v>
      </c>
      <c r="R15" s="29"/>
      <c r="S15" s="133" t="s">
        <v>188</v>
      </c>
      <c r="T15" s="29"/>
      <c r="U15" s="133" t="s">
        <v>188</v>
      </c>
      <c r="V15" s="29"/>
      <c r="W15" s="133" t="s">
        <v>188</v>
      </c>
      <c r="X15" s="29"/>
      <c r="Y15" s="25">
        <f>SUM(E15:W15)</f>
        <v>1885166152</v>
      </c>
    </row>
    <row r="16" spans="2:25" ht="23.25">
      <c r="B16" s="41" t="s">
        <v>226</v>
      </c>
      <c r="C16" s="145"/>
      <c r="D16" s="29"/>
      <c r="E16" s="29"/>
      <c r="F16" s="29"/>
      <c r="G16" s="29"/>
      <c r="H16" s="29"/>
      <c r="I16" s="133"/>
      <c r="J16" s="29"/>
      <c r="K16" s="133"/>
      <c r="L16" s="29"/>
      <c r="M16" s="133"/>
      <c r="N16" s="29"/>
      <c r="O16" s="133"/>
      <c r="P16" s="29"/>
      <c r="Q16" s="133"/>
      <c r="R16" s="29"/>
      <c r="S16" s="133"/>
      <c r="T16" s="29"/>
      <c r="U16" s="133"/>
      <c r="V16" s="29"/>
      <c r="W16" s="133"/>
      <c r="X16" s="29"/>
      <c r="Y16" s="25"/>
    </row>
    <row r="17" spans="2:25" ht="23.25">
      <c r="B17" s="41" t="s">
        <v>227</v>
      </c>
      <c r="C17" s="145" t="s">
        <v>169</v>
      </c>
      <c r="D17" s="29"/>
      <c r="E17" s="29">
        <v>162400</v>
      </c>
      <c r="F17" s="29"/>
      <c r="G17" s="29">
        <v>840000</v>
      </c>
      <c r="H17" s="29"/>
      <c r="I17" s="133" t="s">
        <v>188</v>
      </c>
      <c r="J17" s="29"/>
      <c r="K17" s="133" t="s">
        <v>188</v>
      </c>
      <c r="L17" s="29"/>
      <c r="M17" s="29">
        <v>-240000</v>
      </c>
      <c r="N17" s="29"/>
      <c r="O17" s="29">
        <v>-6600</v>
      </c>
      <c r="P17" s="29"/>
      <c r="Q17" s="133" t="s">
        <v>188</v>
      </c>
      <c r="R17" s="29"/>
      <c r="S17" s="133" t="s">
        <v>188</v>
      </c>
      <c r="T17" s="29"/>
      <c r="U17" s="133" t="s">
        <v>188</v>
      </c>
      <c r="V17" s="29"/>
      <c r="W17" s="133" t="s">
        <v>188</v>
      </c>
      <c r="X17" s="29"/>
      <c r="Y17" s="25">
        <f>SUM(E17:W17)</f>
        <v>755800</v>
      </c>
    </row>
    <row r="18" spans="2:25" ht="23.25">
      <c r="B18" s="41" t="s">
        <v>228</v>
      </c>
      <c r="C18" s="145"/>
      <c r="D18" s="29"/>
      <c r="E18" s="29"/>
      <c r="F18" s="29"/>
      <c r="G18" s="29"/>
      <c r="H18" s="29"/>
      <c r="I18" s="133"/>
      <c r="J18" s="29"/>
      <c r="K18" s="133"/>
      <c r="L18" s="29"/>
      <c r="M18" s="29"/>
      <c r="N18" s="29"/>
      <c r="O18" s="29"/>
      <c r="P18" s="29"/>
      <c r="Q18" s="133"/>
      <c r="R18" s="29"/>
      <c r="S18" s="133"/>
      <c r="T18" s="29"/>
      <c r="U18" s="133"/>
      <c r="V18" s="29"/>
      <c r="W18" s="133"/>
      <c r="X18" s="29"/>
      <c r="Y18" s="25"/>
    </row>
    <row r="19" spans="2:25" ht="23.25">
      <c r="B19" s="41" t="s">
        <v>229</v>
      </c>
      <c r="C19" s="145">
        <v>23</v>
      </c>
      <c r="D19" s="29"/>
      <c r="E19" s="133" t="s">
        <v>188</v>
      </c>
      <c r="F19" s="29"/>
      <c r="G19" s="133" t="s">
        <v>188</v>
      </c>
      <c r="H19" s="29"/>
      <c r="I19" s="133" t="s">
        <v>188</v>
      </c>
      <c r="J19" s="29"/>
      <c r="K19" s="29">
        <v>-37071907</v>
      </c>
      <c r="L19" s="134"/>
      <c r="M19" s="133" t="s">
        <v>188</v>
      </c>
      <c r="N19" s="29"/>
      <c r="O19" s="133" t="s">
        <v>188</v>
      </c>
      <c r="P19" s="29"/>
      <c r="Q19" s="133" t="s">
        <v>188</v>
      </c>
      <c r="R19" s="29"/>
      <c r="S19" s="133" t="s">
        <v>188</v>
      </c>
      <c r="T19" s="29"/>
      <c r="U19" s="133" t="s">
        <v>188</v>
      </c>
      <c r="V19" s="29"/>
      <c r="W19" s="29">
        <v>-8752458</v>
      </c>
      <c r="X19" s="29"/>
      <c r="Y19" s="25">
        <f>SUM(E19:W19)</f>
        <v>-45824365</v>
      </c>
    </row>
    <row r="20" spans="2:25" ht="23.25">
      <c r="B20" s="41" t="s">
        <v>230</v>
      </c>
      <c r="C20" s="145"/>
      <c r="D20" s="29"/>
      <c r="E20" s="133"/>
      <c r="F20" s="29"/>
      <c r="G20" s="133"/>
      <c r="H20" s="29"/>
      <c r="I20" s="133"/>
      <c r="J20" s="29"/>
      <c r="K20" s="29"/>
      <c r="L20" s="134"/>
      <c r="M20" s="133"/>
      <c r="N20" s="29"/>
      <c r="O20" s="133"/>
      <c r="P20" s="29"/>
      <c r="Q20" s="133"/>
      <c r="R20" s="29"/>
      <c r="S20" s="133"/>
      <c r="T20" s="29"/>
      <c r="U20" s="133"/>
      <c r="V20" s="29"/>
      <c r="W20" s="29"/>
      <c r="X20" s="29"/>
      <c r="Y20" s="25"/>
    </row>
    <row r="21" spans="2:25" ht="23.25">
      <c r="B21" s="41" t="s">
        <v>231</v>
      </c>
      <c r="C21" s="145"/>
      <c r="D21" s="25"/>
      <c r="E21" s="133" t="s">
        <v>188</v>
      </c>
      <c r="F21" s="29"/>
      <c r="G21" s="133" t="s">
        <v>188</v>
      </c>
      <c r="H21" s="29"/>
      <c r="I21" s="133" t="s">
        <v>188</v>
      </c>
      <c r="J21" s="29"/>
      <c r="K21" s="133" t="s">
        <v>188</v>
      </c>
      <c r="L21" s="29"/>
      <c r="M21" s="133" t="s">
        <v>188</v>
      </c>
      <c r="N21" s="29"/>
      <c r="O21" s="133" t="s">
        <v>188</v>
      </c>
      <c r="P21" s="29"/>
      <c r="Q21" s="29">
        <v>4607948</v>
      </c>
      <c r="R21" s="29"/>
      <c r="S21" s="133" t="s">
        <v>188</v>
      </c>
      <c r="T21" s="29"/>
      <c r="U21" s="133" t="s">
        <v>188</v>
      </c>
      <c r="V21" s="29"/>
      <c r="W21" s="29">
        <v>-38200</v>
      </c>
      <c r="X21" s="29"/>
      <c r="Y21" s="25">
        <f>SUM(G21:W21)</f>
        <v>4569748</v>
      </c>
    </row>
    <row r="22" spans="2:25" ht="23.25">
      <c r="B22" s="41" t="s">
        <v>222</v>
      </c>
      <c r="C22" s="145">
        <v>29</v>
      </c>
      <c r="D22" s="29"/>
      <c r="E22" s="133" t="s">
        <v>188</v>
      </c>
      <c r="F22" s="29"/>
      <c r="G22" s="133" t="s">
        <v>188</v>
      </c>
      <c r="H22" s="29"/>
      <c r="I22" s="133" t="s">
        <v>188</v>
      </c>
      <c r="J22" s="29"/>
      <c r="K22" s="133" t="s">
        <v>188</v>
      </c>
      <c r="L22" s="29"/>
      <c r="M22" s="133" t="s">
        <v>188</v>
      </c>
      <c r="N22" s="29"/>
      <c r="O22" s="133" t="s">
        <v>188</v>
      </c>
      <c r="P22" s="29"/>
      <c r="Q22" s="133" t="s">
        <v>188</v>
      </c>
      <c r="R22" s="29"/>
      <c r="S22" s="133" t="s">
        <v>188</v>
      </c>
      <c r="T22" s="29"/>
      <c r="U22" s="29">
        <v>-272414125</v>
      </c>
      <c r="V22" s="29"/>
      <c r="W22" s="133" t="s">
        <v>188</v>
      </c>
      <c r="X22" s="29"/>
      <c r="Y22" s="25">
        <f>SUM(E22:W22)</f>
        <v>-272414125</v>
      </c>
    </row>
    <row r="23" spans="2:25" ht="23.25">
      <c r="B23" s="41" t="s">
        <v>168</v>
      </c>
      <c r="C23" s="145"/>
      <c r="D23" s="29"/>
      <c r="E23" s="133" t="s">
        <v>188</v>
      </c>
      <c r="F23" s="29"/>
      <c r="G23" s="133" t="s">
        <v>188</v>
      </c>
      <c r="H23" s="29"/>
      <c r="I23" s="133" t="s">
        <v>188</v>
      </c>
      <c r="J23" s="29"/>
      <c r="K23" s="133" t="s">
        <v>188</v>
      </c>
      <c r="L23" s="29"/>
      <c r="M23" s="133" t="s">
        <v>188</v>
      </c>
      <c r="N23" s="29"/>
      <c r="O23" s="135" t="s">
        <v>188</v>
      </c>
      <c r="P23" s="29"/>
      <c r="Q23" s="133" t="s">
        <v>188</v>
      </c>
      <c r="R23" s="29"/>
      <c r="S23" s="133" t="s">
        <v>188</v>
      </c>
      <c r="T23" s="29"/>
      <c r="U23" s="29">
        <f>SUM(Eng!G154)</f>
        <v>-1779679148</v>
      </c>
      <c r="V23" s="29"/>
      <c r="W23" s="29">
        <v>-2872180</v>
      </c>
      <c r="X23" s="29"/>
      <c r="Y23" s="25">
        <f>SUM(E23:W23)</f>
        <v>-1782551328</v>
      </c>
    </row>
    <row r="24" spans="2:25" ht="23.25">
      <c r="B24" s="144" t="s">
        <v>240</v>
      </c>
      <c r="D24" s="25"/>
      <c r="E24" s="136">
        <f>SUM(E14:E23)</f>
        <v>1184644989</v>
      </c>
      <c r="F24" s="29"/>
      <c r="G24" s="136">
        <f>SUM(G14:G23)</f>
        <v>2828907312</v>
      </c>
      <c r="H24" s="29"/>
      <c r="I24" s="136">
        <f>SUM(I14:I23)</f>
        <v>445631620</v>
      </c>
      <c r="J24" s="29"/>
      <c r="K24" s="136">
        <f>SUM(K14:K23)</f>
        <v>123947053</v>
      </c>
      <c r="L24" s="25"/>
      <c r="M24" s="136">
        <f>SUM(M14:M23)</f>
        <v>490645383</v>
      </c>
      <c r="N24" s="29"/>
      <c r="O24" s="133" t="s">
        <v>188</v>
      </c>
      <c r="P24" s="29"/>
      <c r="Q24" s="136">
        <f>SUM(Q14:Q23)</f>
        <v>1337961</v>
      </c>
      <c r="R24" s="29"/>
      <c r="S24" s="136">
        <f>SUM(S14:S23)</f>
        <v>103038015</v>
      </c>
      <c r="T24" s="29"/>
      <c r="U24" s="136">
        <f>SUM(U14:U23)</f>
        <v>-1381544880</v>
      </c>
      <c r="V24" s="29"/>
      <c r="W24" s="136">
        <f>SUM(W14:W23)</f>
        <v>113392088</v>
      </c>
      <c r="X24" s="29"/>
      <c r="Y24" s="136">
        <f>SUM(Y14:Y23)</f>
        <v>3909999541</v>
      </c>
    </row>
    <row r="25" spans="2:25" ht="23.25">
      <c r="B25" s="41" t="s">
        <v>226</v>
      </c>
      <c r="D25" s="25"/>
      <c r="E25" s="25"/>
      <c r="F25" s="29"/>
      <c r="G25" s="25"/>
      <c r="H25" s="29"/>
      <c r="I25" s="25"/>
      <c r="J25" s="29"/>
      <c r="K25" s="25"/>
      <c r="L25" s="25"/>
      <c r="M25" s="25"/>
      <c r="N25" s="29"/>
      <c r="O25" s="133"/>
      <c r="P25" s="29"/>
      <c r="Q25" s="25"/>
      <c r="R25" s="29"/>
      <c r="S25" s="25"/>
      <c r="T25" s="29"/>
      <c r="U25" s="25"/>
      <c r="V25" s="29"/>
      <c r="W25" s="25"/>
      <c r="X25" s="29"/>
      <c r="Y25" s="25"/>
    </row>
    <row r="26" spans="2:25" ht="23.25">
      <c r="B26" s="41" t="s">
        <v>227</v>
      </c>
      <c r="C26" s="145" t="s">
        <v>169</v>
      </c>
      <c r="D26" s="29"/>
      <c r="E26" s="29">
        <v>1563630</v>
      </c>
      <c r="F26" s="29"/>
      <c r="G26" s="133" t="s">
        <v>188</v>
      </c>
      <c r="H26" s="29"/>
      <c r="I26" s="133" t="s">
        <v>188</v>
      </c>
      <c r="J26" s="29"/>
      <c r="K26" s="133" t="s">
        <v>188</v>
      </c>
      <c r="L26" s="29"/>
      <c r="M26" s="133" t="s">
        <v>188</v>
      </c>
      <c r="N26" s="29"/>
      <c r="O26" s="133" t="s">
        <v>188</v>
      </c>
      <c r="P26" s="29"/>
      <c r="Q26" s="133" t="s">
        <v>188</v>
      </c>
      <c r="R26" s="29"/>
      <c r="S26" s="133" t="s">
        <v>188</v>
      </c>
      <c r="T26" s="29"/>
      <c r="U26" s="133" t="s">
        <v>188</v>
      </c>
      <c r="V26" s="29"/>
      <c r="W26" s="133" t="s">
        <v>188</v>
      </c>
      <c r="X26" s="29"/>
      <c r="Y26" s="25">
        <f>SUM(E26:W26)</f>
        <v>1563630</v>
      </c>
    </row>
    <row r="27" spans="2:25" ht="23.25">
      <c r="B27" s="41" t="s">
        <v>228</v>
      </c>
      <c r="C27" s="145"/>
      <c r="D27" s="29"/>
      <c r="E27" s="29"/>
      <c r="F27" s="29"/>
      <c r="G27" s="133"/>
      <c r="H27" s="29"/>
      <c r="I27" s="133"/>
      <c r="J27" s="29"/>
      <c r="K27" s="133"/>
      <c r="L27" s="29"/>
      <c r="M27" s="133"/>
      <c r="N27" s="29"/>
      <c r="O27" s="133"/>
      <c r="P27" s="29"/>
      <c r="Q27" s="133"/>
      <c r="R27" s="29"/>
      <c r="S27" s="133"/>
      <c r="T27" s="29"/>
      <c r="U27" s="133"/>
      <c r="V27" s="29"/>
      <c r="W27" s="133"/>
      <c r="X27" s="29"/>
      <c r="Y27" s="25"/>
    </row>
    <row r="28" spans="2:25" ht="23.25">
      <c r="B28" s="41" t="s">
        <v>229</v>
      </c>
      <c r="C28" s="145">
        <v>23</v>
      </c>
      <c r="D28" s="29"/>
      <c r="E28" s="133" t="s">
        <v>188</v>
      </c>
      <c r="F28" s="29"/>
      <c r="G28" s="133" t="s">
        <v>188</v>
      </c>
      <c r="H28" s="29"/>
      <c r="I28" s="133" t="s">
        <v>188</v>
      </c>
      <c r="J28" s="29"/>
      <c r="K28" s="29">
        <v>-37071907</v>
      </c>
      <c r="L28" s="29"/>
      <c r="M28" s="133" t="s">
        <v>188</v>
      </c>
      <c r="N28" s="29"/>
      <c r="O28" s="133" t="s">
        <v>188</v>
      </c>
      <c r="P28" s="29"/>
      <c r="Q28" s="133" t="s">
        <v>188</v>
      </c>
      <c r="R28" s="29"/>
      <c r="S28" s="133" t="s">
        <v>188</v>
      </c>
      <c r="T28" s="29"/>
      <c r="U28" s="133" t="s">
        <v>188</v>
      </c>
      <c r="V28" s="29"/>
      <c r="W28" s="29">
        <v>-8752458</v>
      </c>
      <c r="X28" s="29"/>
      <c r="Y28" s="25">
        <f>SUM(E28:W28)</f>
        <v>-45824365</v>
      </c>
    </row>
    <row r="29" spans="2:25" ht="23.25">
      <c r="B29" s="41" t="s">
        <v>195</v>
      </c>
      <c r="C29" s="145">
        <v>23</v>
      </c>
      <c r="D29" s="29"/>
      <c r="E29" s="133" t="s">
        <v>188</v>
      </c>
      <c r="F29" s="29"/>
      <c r="G29" s="133" t="s">
        <v>188</v>
      </c>
      <c r="H29" s="29"/>
      <c r="I29" s="133" t="s">
        <v>188</v>
      </c>
      <c r="J29" s="29"/>
      <c r="K29" s="29">
        <v>-2825154</v>
      </c>
      <c r="L29" s="29"/>
      <c r="M29" s="133" t="s">
        <v>188</v>
      </c>
      <c r="N29" s="29"/>
      <c r="O29" s="133" t="s">
        <v>188</v>
      </c>
      <c r="P29" s="29"/>
      <c r="Q29" s="133" t="s">
        <v>188</v>
      </c>
      <c r="R29" s="29"/>
      <c r="S29" s="133" t="s">
        <v>188</v>
      </c>
      <c r="T29" s="29"/>
      <c r="U29" s="133" t="s">
        <v>188</v>
      </c>
      <c r="V29" s="29"/>
      <c r="W29" s="29">
        <v>-667002</v>
      </c>
      <c r="X29" s="29"/>
      <c r="Y29" s="25">
        <f>SUM(E29:W29)</f>
        <v>-3492156</v>
      </c>
    </row>
    <row r="30" spans="2:25" ht="23.25">
      <c r="B30" s="41" t="s">
        <v>230</v>
      </c>
      <c r="C30" s="145"/>
      <c r="D30" s="29"/>
      <c r="E30" s="133"/>
      <c r="F30" s="29"/>
      <c r="G30" s="133"/>
      <c r="H30" s="29"/>
      <c r="I30" s="133"/>
      <c r="J30" s="29"/>
      <c r="K30" s="29"/>
      <c r="L30" s="29"/>
      <c r="M30" s="133"/>
      <c r="N30" s="29"/>
      <c r="O30" s="133"/>
      <c r="P30" s="29"/>
      <c r="Q30" s="133"/>
      <c r="R30" s="29"/>
      <c r="S30" s="133"/>
      <c r="T30" s="29"/>
      <c r="U30" s="133"/>
      <c r="V30" s="29"/>
      <c r="W30" s="29"/>
      <c r="X30" s="29"/>
      <c r="Y30" s="25"/>
    </row>
    <row r="31" spans="2:25" ht="23.25">
      <c r="B31" s="41" t="s">
        <v>231</v>
      </c>
      <c r="C31" s="145"/>
      <c r="D31" s="29"/>
      <c r="E31" s="133" t="s">
        <v>188</v>
      </c>
      <c r="F31" s="29"/>
      <c r="G31" s="133" t="s">
        <v>188</v>
      </c>
      <c r="H31" s="29"/>
      <c r="I31" s="133" t="s">
        <v>188</v>
      </c>
      <c r="J31" s="29"/>
      <c r="K31" s="133" t="s">
        <v>188</v>
      </c>
      <c r="L31" s="134"/>
      <c r="M31" s="133" t="s">
        <v>188</v>
      </c>
      <c r="N31" s="29"/>
      <c r="O31" s="133" t="s">
        <v>188</v>
      </c>
      <c r="P31" s="29"/>
      <c r="Q31" s="29">
        <v>12376261</v>
      </c>
      <c r="R31" s="29"/>
      <c r="S31" s="133" t="s">
        <v>188</v>
      </c>
      <c r="T31" s="29"/>
      <c r="U31" s="133" t="s">
        <v>188</v>
      </c>
      <c r="V31" s="29"/>
      <c r="W31" s="29">
        <v>-19101</v>
      </c>
      <c r="X31" s="29"/>
      <c r="Y31" s="25">
        <f>SUM(E31:W31)</f>
        <v>12357160</v>
      </c>
    </row>
    <row r="32" spans="2:25" ht="23.25">
      <c r="B32" s="41" t="s">
        <v>255</v>
      </c>
      <c r="D32" s="29"/>
      <c r="E32" s="133" t="s">
        <v>188</v>
      </c>
      <c r="F32" s="29"/>
      <c r="G32" s="133" t="s">
        <v>188</v>
      </c>
      <c r="H32" s="29"/>
      <c r="I32" s="133" t="s">
        <v>188</v>
      </c>
      <c r="J32" s="29"/>
      <c r="K32" s="133" t="s">
        <v>188</v>
      </c>
      <c r="L32" s="29"/>
      <c r="M32" s="133" t="s">
        <v>188</v>
      </c>
      <c r="N32" s="29"/>
      <c r="O32" s="133" t="s">
        <v>188</v>
      </c>
      <c r="P32" s="29"/>
      <c r="Q32" s="133" t="s">
        <v>188</v>
      </c>
      <c r="R32" s="29"/>
      <c r="S32" s="133" t="s">
        <v>188</v>
      </c>
      <c r="T32" s="29"/>
      <c r="U32" s="29">
        <f>SUM(Eng!E154)</f>
        <v>21671121</v>
      </c>
      <c r="V32" s="29"/>
      <c r="W32" s="29">
        <v>-3359896</v>
      </c>
      <c r="X32" s="29"/>
      <c r="Y32" s="25">
        <f>SUM(E32:W32)</f>
        <v>18311225</v>
      </c>
    </row>
    <row r="33" spans="2:25" ht="24" thickBot="1">
      <c r="B33" s="144" t="s">
        <v>241</v>
      </c>
      <c r="D33" s="29"/>
      <c r="E33" s="79">
        <f>SUM(E24:E32)</f>
        <v>1186208619</v>
      </c>
      <c r="F33" s="29"/>
      <c r="G33" s="79">
        <f>SUM(G24:G32)</f>
        <v>2828907312</v>
      </c>
      <c r="H33" s="29"/>
      <c r="I33" s="79">
        <f>SUM(I24:I32)</f>
        <v>445631620</v>
      </c>
      <c r="J33" s="29"/>
      <c r="K33" s="79">
        <f>SUM(K24:K32)</f>
        <v>84049992</v>
      </c>
      <c r="L33" s="25"/>
      <c r="M33" s="79">
        <f>SUM(M24:M32)</f>
        <v>490645383</v>
      </c>
      <c r="N33" s="29"/>
      <c r="O33" s="137" t="s">
        <v>188</v>
      </c>
      <c r="P33" s="29"/>
      <c r="Q33" s="79">
        <f>SUM(Q24:Q32)</f>
        <v>13714222</v>
      </c>
      <c r="R33" s="29"/>
      <c r="S33" s="79">
        <f>SUM(S24:S32)</f>
        <v>103038015</v>
      </c>
      <c r="T33" s="29"/>
      <c r="U33" s="79">
        <f>SUM(U24:U32)</f>
        <v>-1359873759</v>
      </c>
      <c r="V33" s="29"/>
      <c r="W33" s="79">
        <f>SUM(W24:W32)</f>
        <v>100593631</v>
      </c>
      <c r="X33" s="29"/>
      <c r="Y33" s="79">
        <f>SUM(Y24:Y32)</f>
        <v>3892915035</v>
      </c>
    </row>
    <row r="34" spans="5:25" ht="24" thickTop="1"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>
        <f>SUM(Y33-Eng!E116)</f>
        <v>0</v>
      </c>
    </row>
    <row r="35" spans="2:25" ht="23.25">
      <c r="B35" s="17" t="s">
        <v>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5:25" ht="23.25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5:25" ht="23.25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</sheetData>
  <mergeCells count="8">
    <mergeCell ref="B1:Y1"/>
    <mergeCell ref="B2:Y2"/>
    <mergeCell ref="B3:Y3"/>
    <mergeCell ref="B4:Y4"/>
    <mergeCell ref="S9:U9"/>
    <mergeCell ref="D6:Y6"/>
    <mergeCell ref="G7:K7"/>
    <mergeCell ref="D8:E8"/>
  </mergeCells>
  <printOptions horizontalCentered="1"/>
  <pageMargins left="0.1968503937007874" right="0.1968503937007874" top="0.984251968503937" bottom="0.3937007874015748" header="0.1968503937007874" footer="0.1968503937007874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zoomScale="75" zoomScaleNormal="75" workbookViewId="0" topLeftCell="A1">
      <selection activeCell="E11" sqref="E11"/>
    </sheetView>
  </sheetViews>
  <sheetFormatPr defaultColWidth="9.00390625" defaultRowHeight="21.75" customHeight="1"/>
  <cols>
    <col min="1" max="1" width="43.625" style="41" customWidth="1"/>
    <col min="2" max="2" width="3.25390625" style="41" customWidth="1"/>
    <col min="3" max="3" width="6.125" style="138" customWidth="1"/>
    <col min="4" max="4" width="1.875" style="146" customWidth="1"/>
    <col min="5" max="5" width="14.875" style="143" customWidth="1"/>
    <col min="6" max="6" width="1.75390625" style="143" customWidth="1"/>
    <col min="7" max="7" width="14.875" style="143" customWidth="1"/>
    <col min="8" max="8" width="1.75390625" style="143" customWidth="1"/>
    <col min="9" max="9" width="14.875" style="143" customWidth="1"/>
    <col min="10" max="10" width="1.75390625" style="143" customWidth="1"/>
    <col min="11" max="11" width="14.875" style="143" customWidth="1"/>
    <col min="12" max="12" width="2.125" style="143" customWidth="1"/>
    <col min="13" max="13" width="14.875" style="143" customWidth="1"/>
    <col min="14" max="14" width="2.125" style="143" customWidth="1"/>
    <col min="15" max="15" width="14.875" style="143" customWidth="1"/>
    <col min="16" max="16" width="2.125" style="143" customWidth="1"/>
    <col min="17" max="17" width="17.75390625" style="143" customWidth="1"/>
    <col min="18" max="18" width="2.125" style="143" customWidth="1"/>
    <col min="19" max="19" width="14.875" style="143" customWidth="1"/>
    <col min="20" max="20" width="1.75390625" style="143" customWidth="1"/>
    <col min="21" max="21" width="14.875" style="143" customWidth="1"/>
    <col min="22" max="22" width="1.75390625" style="143" customWidth="1"/>
    <col min="23" max="23" width="14.875" style="143" customWidth="1"/>
    <col min="24" max="24" width="1.12109375" style="41" customWidth="1"/>
    <col min="25" max="16384" width="9.125" style="41" customWidth="1"/>
  </cols>
  <sheetData>
    <row r="1" spans="1:23" ht="21.75" customHeight="1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1.75" customHeight="1">
      <c r="A2" s="164" t="s">
        <v>79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s="59" customFormat="1" ht="21.75" customHeight="1">
      <c r="A3" s="164" t="s">
        <v>177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3" s="59" customFormat="1" ht="21.75" customHeight="1">
      <c r="A4" s="164" t="s">
        <v>120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5:23" ht="21.75" customHeight="1"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5:23" ht="21.75" customHeight="1">
      <c r="E6" s="162" t="s">
        <v>180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4:23" s="138" customFormat="1" ht="21.75" customHeight="1">
      <c r="D7" s="146"/>
      <c r="F7" s="36"/>
      <c r="G7" s="165" t="s">
        <v>35</v>
      </c>
      <c r="H7" s="165"/>
      <c r="I7" s="165"/>
      <c r="J7" s="165"/>
      <c r="K7" s="165"/>
      <c r="L7" s="70"/>
      <c r="M7" s="70"/>
      <c r="N7" s="70"/>
      <c r="O7" s="70"/>
      <c r="P7" s="70"/>
      <c r="R7" s="36"/>
      <c r="V7" s="36"/>
      <c r="W7" s="70"/>
    </row>
    <row r="8" spans="4:23" s="138" customFormat="1" ht="21.75" customHeight="1">
      <c r="D8" s="146"/>
      <c r="F8" s="36"/>
      <c r="G8" s="70"/>
      <c r="H8" s="70"/>
      <c r="I8" s="70"/>
      <c r="J8" s="70"/>
      <c r="K8" s="70" t="s">
        <v>60</v>
      </c>
      <c r="L8" s="70"/>
      <c r="M8" s="70"/>
      <c r="N8" s="70"/>
      <c r="O8" s="70"/>
      <c r="P8" s="70"/>
      <c r="Q8" s="138" t="s">
        <v>96</v>
      </c>
      <c r="R8" s="36"/>
      <c r="V8" s="36"/>
      <c r="W8" s="70"/>
    </row>
    <row r="9" spans="4:23" s="138" customFormat="1" ht="21.75" customHeight="1">
      <c r="D9" s="146"/>
      <c r="E9" s="138" t="s">
        <v>147</v>
      </c>
      <c r="F9" s="36"/>
      <c r="G9" s="36"/>
      <c r="H9" s="36"/>
      <c r="I9" s="36" t="s">
        <v>88</v>
      </c>
      <c r="J9" s="36"/>
      <c r="K9" s="36" t="s">
        <v>59</v>
      </c>
      <c r="L9" s="36"/>
      <c r="M9" s="36"/>
      <c r="N9" s="36"/>
      <c r="O9" s="36" t="s">
        <v>92</v>
      </c>
      <c r="P9" s="36"/>
      <c r="Q9" s="70" t="s">
        <v>97</v>
      </c>
      <c r="R9" s="36"/>
      <c r="S9" s="161" t="s">
        <v>37</v>
      </c>
      <c r="T9" s="161"/>
      <c r="U9" s="161"/>
      <c r="V9" s="36"/>
      <c r="W9" s="70"/>
    </row>
    <row r="10" spans="4:23" s="138" customFormat="1" ht="21.75" customHeight="1">
      <c r="D10" s="146"/>
      <c r="E10" s="36" t="s">
        <v>266</v>
      </c>
      <c r="F10" s="36"/>
      <c r="G10" s="36" t="s">
        <v>56</v>
      </c>
      <c r="H10" s="36"/>
      <c r="I10" s="36" t="s">
        <v>59</v>
      </c>
      <c r="J10" s="36"/>
      <c r="K10" s="36" t="s">
        <v>61</v>
      </c>
      <c r="L10" s="36"/>
      <c r="M10" s="36"/>
      <c r="N10" s="36"/>
      <c r="O10" s="36" t="s">
        <v>93</v>
      </c>
      <c r="P10" s="36"/>
      <c r="Q10" s="70" t="s">
        <v>83</v>
      </c>
      <c r="R10" s="36"/>
      <c r="S10" s="70" t="s">
        <v>63</v>
      </c>
      <c r="T10" s="70"/>
      <c r="U10" s="138" t="s">
        <v>64</v>
      </c>
      <c r="V10" s="36"/>
      <c r="W10" s="70"/>
    </row>
    <row r="11" spans="3:23" s="138" customFormat="1" ht="21.75" customHeight="1">
      <c r="C11" s="148" t="s">
        <v>1</v>
      </c>
      <c r="D11" s="146"/>
      <c r="E11" s="140" t="s">
        <v>148</v>
      </c>
      <c r="F11" s="36"/>
      <c r="G11" s="140" t="s">
        <v>57</v>
      </c>
      <c r="H11" s="36"/>
      <c r="I11" s="140" t="s">
        <v>58</v>
      </c>
      <c r="J11" s="36"/>
      <c r="K11" s="140" t="s">
        <v>62</v>
      </c>
      <c r="L11" s="70"/>
      <c r="M11" s="140" t="s">
        <v>115</v>
      </c>
      <c r="N11" s="70"/>
      <c r="O11" s="140" t="s">
        <v>91</v>
      </c>
      <c r="P11" s="70"/>
      <c r="Q11" s="140" t="s">
        <v>75</v>
      </c>
      <c r="R11" s="36"/>
      <c r="S11" s="140" t="s">
        <v>74</v>
      </c>
      <c r="T11" s="36"/>
      <c r="U11" s="140" t="s">
        <v>196</v>
      </c>
      <c r="V11" s="36"/>
      <c r="W11" s="140" t="s">
        <v>65</v>
      </c>
    </row>
    <row r="12" spans="3:23" s="138" customFormat="1" ht="21.75" customHeight="1">
      <c r="C12" s="146"/>
      <c r="D12" s="146"/>
      <c r="E12" s="70"/>
      <c r="F12" s="36"/>
      <c r="G12" s="70"/>
      <c r="H12" s="36"/>
      <c r="I12" s="70"/>
      <c r="J12" s="36"/>
      <c r="K12" s="70"/>
      <c r="L12" s="70"/>
      <c r="M12" s="70"/>
      <c r="N12" s="70"/>
      <c r="O12" s="70"/>
      <c r="P12" s="70"/>
      <c r="Q12" s="70"/>
      <c r="R12" s="36"/>
      <c r="S12" s="70"/>
      <c r="T12" s="36"/>
      <c r="U12" s="70"/>
      <c r="V12" s="36"/>
      <c r="W12" s="70"/>
    </row>
    <row r="13" spans="1:23" ht="21.75" customHeight="1">
      <c r="A13" s="144" t="s">
        <v>245</v>
      </c>
      <c r="C13" s="145"/>
      <c r="D13" s="149"/>
      <c r="E13" s="29">
        <v>1024482589</v>
      </c>
      <c r="F13" s="134"/>
      <c r="G13" s="29">
        <v>1102901160</v>
      </c>
      <c r="H13" s="134"/>
      <c r="I13" s="29">
        <v>445631620</v>
      </c>
      <c r="J13" s="134"/>
      <c r="K13" s="29">
        <v>161018960</v>
      </c>
      <c r="L13" s="134">
        <v>0</v>
      </c>
      <c r="M13" s="29">
        <v>490885383</v>
      </c>
      <c r="N13" s="134"/>
      <c r="O13" s="29">
        <v>6600</v>
      </c>
      <c r="P13" s="134"/>
      <c r="Q13" s="29">
        <v>-3269987</v>
      </c>
      <c r="R13" s="29"/>
      <c r="S13" s="29">
        <v>103038015</v>
      </c>
      <c r="T13" s="134"/>
      <c r="U13" s="29">
        <v>670548393</v>
      </c>
      <c r="V13" s="134"/>
      <c r="W13" s="134">
        <f>SUM(E13:U13)</f>
        <v>3995242733</v>
      </c>
    </row>
    <row r="14" spans="1:23" ht="21.75" customHeight="1">
      <c r="A14" s="41" t="s">
        <v>242</v>
      </c>
      <c r="C14" s="145"/>
      <c r="D14" s="149"/>
      <c r="E14" s="29"/>
      <c r="F14" s="134"/>
      <c r="G14" s="29"/>
      <c r="H14" s="134"/>
      <c r="I14" s="29"/>
      <c r="J14" s="134"/>
      <c r="K14" s="29"/>
      <c r="L14" s="134"/>
      <c r="M14" s="29"/>
      <c r="N14" s="134"/>
      <c r="O14" s="29"/>
      <c r="P14" s="134"/>
      <c r="Q14" s="29"/>
      <c r="R14" s="29"/>
      <c r="S14" s="29"/>
      <c r="T14" s="134"/>
      <c r="U14" s="29"/>
      <c r="V14" s="134"/>
      <c r="W14" s="134"/>
    </row>
    <row r="15" spans="1:23" ht="21.75" customHeight="1">
      <c r="A15" s="41" t="s">
        <v>244</v>
      </c>
      <c r="C15" s="145"/>
      <c r="D15" s="149"/>
      <c r="E15" s="15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21.75" customHeight="1">
      <c r="A16" s="41" t="s">
        <v>243</v>
      </c>
      <c r="C16" s="145">
        <v>4</v>
      </c>
      <c r="D16" s="149"/>
      <c r="E16" s="133" t="s">
        <v>188</v>
      </c>
      <c r="F16" s="134"/>
      <c r="G16" s="133" t="s">
        <v>188</v>
      </c>
      <c r="H16" s="134"/>
      <c r="I16" s="133" t="s">
        <v>188</v>
      </c>
      <c r="J16" s="134"/>
      <c r="K16" s="68">
        <v>-161018960</v>
      </c>
      <c r="L16" s="134"/>
      <c r="M16" s="133" t="s">
        <v>188</v>
      </c>
      <c r="N16" s="134"/>
      <c r="O16" s="133" t="s">
        <v>188</v>
      </c>
      <c r="P16" s="134"/>
      <c r="Q16" s="29">
        <v>809000</v>
      </c>
      <c r="R16" s="29"/>
      <c r="S16" s="133" t="s">
        <v>188</v>
      </c>
      <c r="T16" s="134"/>
      <c r="U16" s="29">
        <v>-92671300</v>
      </c>
      <c r="V16" s="134"/>
      <c r="W16" s="134">
        <f>SUM(E16:U16)</f>
        <v>-252881260</v>
      </c>
    </row>
    <row r="17" spans="1:24" ht="21.75" customHeight="1">
      <c r="A17" s="144" t="s">
        <v>246</v>
      </c>
      <c r="C17" s="145"/>
      <c r="D17" s="149"/>
      <c r="E17" s="151">
        <f aca="true" t="shared" si="0" ref="E17:Q17">SUM(E13:E16)</f>
        <v>1024482589</v>
      </c>
      <c r="F17" s="134">
        <f t="shared" si="0"/>
        <v>0</v>
      </c>
      <c r="G17" s="151">
        <f t="shared" si="0"/>
        <v>1102901160</v>
      </c>
      <c r="H17" s="134">
        <f t="shared" si="0"/>
        <v>0</v>
      </c>
      <c r="I17" s="151">
        <f t="shared" si="0"/>
        <v>445631620</v>
      </c>
      <c r="J17" s="134">
        <f t="shared" si="0"/>
        <v>0</v>
      </c>
      <c r="K17" s="133" t="s">
        <v>188</v>
      </c>
      <c r="L17" s="134">
        <f t="shared" si="0"/>
        <v>0</v>
      </c>
      <c r="M17" s="151">
        <f t="shared" si="0"/>
        <v>490885383</v>
      </c>
      <c r="N17" s="134">
        <f t="shared" si="0"/>
        <v>0</v>
      </c>
      <c r="O17" s="151">
        <f t="shared" si="0"/>
        <v>6600</v>
      </c>
      <c r="P17" s="134">
        <f t="shared" si="0"/>
        <v>0</v>
      </c>
      <c r="Q17" s="151">
        <f t="shared" si="0"/>
        <v>-2460987</v>
      </c>
      <c r="R17" s="25"/>
      <c r="S17" s="151">
        <f>SUM(S13:S16)</f>
        <v>103038015</v>
      </c>
      <c r="T17" s="134">
        <f>SUM(T13:T16)</f>
        <v>0</v>
      </c>
      <c r="U17" s="151">
        <f>SUM(U13:U16)</f>
        <v>577877093</v>
      </c>
      <c r="V17" s="134">
        <f>SUM(V13:V16)</f>
        <v>0</v>
      </c>
      <c r="W17" s="151">
        <f>SUM(W13:W16)</f>
        <v>3742361473</v>
      </c>
      <c r="X17" s="41" t="s">
        <v>124</v>
      </c>
    </row>
    <row r="18" spans="1:23" ht="21.75" customHeight="1">
      <c r="A18" s="41" t="s">
        <v>197</v>
      </c>
      <c r="C18" s="145">
        <v>22</v>
      </c>
      <c r="D18" s="149"/>
      <c r="E18" s="29">
        <v>160000000</v>
      </c>
      <c r="F18" s="134"/>
      <c r="G18" s="29">
        <v>1725166152</v>
      </c>
      <c r="H18" s="134"/>
      <c r="I18" s="133" t="s">
        <v>188</v>
      </c>
      <c r="J18" s="134"/>
      <c r="K18" s="133" t="s">
        <v>188</v>
      </c>
      <c r="L18" s="134"/>
      <c r="M18" s="133" t="s">
        <v>188</v>
      </c>
      <c r="N18" s="134"/>
      <c r="O18" s="133" t="s">
        <v>188</v>
      </c>
      <c r="P18" s="134"/>
      <c r="Q18" s="133" t="s">
        <v>188</v>
      </c>
      <c r="R18" s="29"/>
      <c r="S18" s="133" t="s">
        <v>188</v>
      </c>
      <c r="T18" s="134"/>
      <c r="U18" s="133" t="s">
        <v>188</v>
      </c>
      <c r="V18" s="134"/>
      <c r="W18" s="29">
        <f>SUM(E18:V18)</f>
        <v>1885166152</v>
      </c>
    </row>
    <row r="19" spans="1:23" ht="21.75" customHeight="1">
      <c r="A19" s="41" t="s">
        <v>198</v>
      </c>
      <c r="C19" s="145" t="s">
        <v>169</v>
      </c>
      <c r="D19" s="149"/>
      <c r="E19" s="29">
        <v>162400</v>
      </c>
      <c r="F19" s="134"/>
      <c r="G19" s="29">
        <v>840000</v>
      </c>
      <c r="H19" s="134"/>
      <c r="I19" s="133" t="s">
        <v>188</v>
      </c>
      <c r="J19" s="134"/>
      <c r="K19" s="133" t="s">
        <v>188</v>
      </c>
      <c r="L19" s="134"/>
      <c r="M19" s="29">
        <v>-240000</v>
      </c>
      <c r="N19" s="134"/>
      <c r="O19" s="29">
        <v>-6600</v>
      </c>
      <c r="P19" s="134"/>
      <c r="Q19" s="133" t="s">
        <v>188</v>
      </c>
      <c r="R19" s="29"/>
      <c r="S19" s="133" t="s">
        <v>188</v>
      </c>
      <c r="T19" s="134"/>
      <c r="U19" s="133" t="s">
        <v>188</v>
      </c>
      <c r="V19" s="134"/>
      <c r="W19" s="29">
        <f>SUM(E19:V19)</f>
        <v>755800</v>
      </c>
    </row>
    <row r="20" spans="1:23" ht="21.75" customHeight="1">
      <c r="A20" s="41" t="s">
        <v>256</v>
      </c>
      <c r="C20" s="145"/>
      <c r="D20" s="149"/>
      <c r="E20" s="133" t="s">
        <v>188</v>
      </c>
      <c r="F20" s="134"/>
      <c r="G20" s="133" t="s">
        <v>188</v>
      </c>
      <c r="H20" s="134"/>
      <c r="I20" s="133" t="s">
        <v>188</v>
      </c>
      <c r="J20" s="134"/>
      <c r="K20" s="133" t="s">
        <v>188</v>
      </c>
      <c r="L20" s="134"/>
      <c r="M20" s="133" t="s">
        <v>188</v>
      </c>
      <c r="N20" s="134"/>
      <c r="O20" s="133" t="s">
        <v>188</v>
      </c>
      <c r="P20" s="134"/>
      <c r="Q20" s="29">
        <v>4769748</v>
      </c>
      <c r="R20" s="29"/>
      <c r="S20" s="133" t="s">
        <v>188</v>
      </c>
      <c r="T20" s="134"/>
      <c r="U20" s="133" t="s">
        <v>188</v>
      </c>
      <c r="V20" s="134"/>
      <c r="W20" s="29">
        <f>SUM(E20:V20)</f>
        <v>4769748</v>
      </c>
    </row>
    <row r="21" spans="1:23" ht="21.75" customHeight="1">
      <c r="A21" s="41" t="s">
        <v>222</v>
      </c>
      <c r="C21" s="145">
        <v>29</v>
      </c>
      <c r="D21" s="149"/>
      <c r="E21" s="133" t="s">
        <v>188</v>
      </c>
      <c r="F21" s="134"/>
      <c r="G21" s="133" t="s">
        <v>188</v>
      </c>
      <c r="H21" s="134"/>
      <c r="I21" s="133" t="s">
        <v>188</v>
      </c>
      <c r="J21" s="134"/>
      <c r="K21" s="133" t="s">
        <v>188</v>
      </c>
      <c r="L21" s="134"/>
      <c r="M21" s="133" t="s">
        <v>188</v>
      </c>
      <c r="N21" s="134"/>
      <c r="O21" s="133" t="s">
        <v>188</v>
      </c>
      <c r="P21" s="134"/>
      <c r="Q21" s="133" t="s">
        <v>188</v>
      </c>
      <c r="R21" s="29"/>
      <c r="S21" s="133" t="s">
        <v>188</v>
      </c>
      <c r="T21" s="134"/>
      <c r="U21" s="29">
        <v>-272414125</v>
      </c>
      <c r="V21" s="134"/>
      <c r="W21" s="29">
        <f>SUM(E21:V21)</f>
        <v>-272414125</v>
      </c>
    </row>
    <row r="22" spans="1:23" ht="21.75" customHeight="1">
      <c r="A22" s="41" t="s">
        <v>223</v>
      </c>
      <c r="C22" s="145"/>
      <c r="D22" s="149"/>
      <c r="E22" s="133" t="s">
        <v>188</v>
      </c>
      <c r="F22" s="134"/>
      <c r="G22" s="133" t="s">
        <v>188</v>
      </c>
      <c r="H22" s="134"/>
      <c r="I22" s="133" t="s">
        <v>188</v>
      </c>
      <c r="J22" s="134"/>
      <c r="K22" s="133" t="s">
        <v>188</v>
      </c>
      <c r="L22" s="134"/>
      <c r="M22" s="133" t="s">
        <v>188</v>
      </c>
      <c r="N22" s="134"/>
      <c r="O22" s="133" t="s">
        <v>188</v>
      </c>
      <c r="P22" s="134"/>
      <c r="Q22" s="133" t="s">
        <v>188</v>
      </c>
      <c r="R22" s="29"/>
      <c r="S22" s="133" t="s">
        <v>188</v>
      </c>
      <c r="T22" s="134"/>
      <c r="U22" s="29">
        <f>SUM(Eng!K154)</f>
        <v>-1777877344</v>
      </c>
      <c r="V22" s="134"/>
      <c r="W22" s="29">
        <f>SUM(E22:V22)</f>
        <v>-1777877344</v>
      </c>
    </row>
    <row r="23" spans="1:23" ht="21.75" customHeight="1" thickBot="1">
      <c r="A23" s="144" t="s">
        <v>247</v>
      </c>
      <c r="E23" s="152">
        <f>SUM(E17:E22)</f>
        <v>1184644989</v>
      </c>
      <c r="F23" s="134"/>
      <c r="G23" s="152">
        <f>SUM(G17:G22)</f>
        <v>2828907312</v>
      </c>
      <c r="H23" s="134"/>
      <c r="I23" s="152">
        <f>SUM(I17:I22)</f>
        <v>445631620</v>
      </c>
      <c r="J23" s="134"/>
      <c r="K23" s="137" t="s">
        <v>188</v>
      </c>
      <c r="L23" s="134">
        <v>0</v>
      </c>
      <c r="M23" s="152">
        <f>SUM(M17:M22)</f>
        <v>490645383</v>
      </c>
      <c r="N23" s="134"/>
      <c r="O23" s="137" t="s">
        <v>188</v>
      </c>
      <c r="P23" s="134"/>
      <c r="Q23" s="152">
        <f>SUM(Q17:Q22)</f>
        <v>2308761</v>
      </c>
      <c r="R23" s="25"/>
      <c r="S23" s="152">
        <f>SUM(S17:S22)</f>
        <v>103038015</v>
      </c>
      <c r="T23" s="134"/>
      <c r="U23" s="152">
        <f>SUM(U17:U22)</f>
        <v>-1472414376</v>
      </c>
      <c r="V23" s="134"/>
      <c r="W23" s="152">
        <f>SUM(W17:W22)</f>
        <v>3582761704</v>
      </c>
    </row>
    <row r="24" spans="1:23" ht="21.75" customHeight="1" thickTop="1">
      <c r="A24" s="144"/>
      <c r="E24" s="153"/>
      <c r="F24" s="134"/>
      <c r="G24" s="153"/>
      <c r="H24" s="134"/>
      <c r="I24" s="153"/>
      <c r="J24" s="134"/>
      <c r="K24" s="153"/>
      <c r="L24" s="134"/>
      <c r="M24" s="153"/>
      <c r="N24" s="134"/>
      <c r="O24" s="153"/>
      <c r="P24" s="134"/>
      <c r="Q24" s="153"/>
      <c r="R24" s="25"/>
      <c r="S24" s="153"/>
      <c r="T24" s="134"/>
      <c r="U24" s="153"/>
      <c r="V24" s="134"/>
      <c r="W24" s="153"/>
    </row>
    <row r="25" spans="1:23" ht="21.75" customHeight="1">
      <c r="A25" s="144" t="s">
        <v>248</v>
      </c>
      <c r="C25" s="145"/>
      <c r="D25" s="149"/>
      <c r="E25" s="153">
        <v>1184644989</v>
      </c>
      <c r="F25" s="134"/>
      <c r="G25" s="153">
        <v>2828907312</v>
      </c>
      <c r="H25" s="134"/>
      <c r="I25" s="153">
        <v>445631620</v>
      </c>
      <c r="J25" s="134"/>
      <c r="K25" s="153">
        <v>123947053</v>
      </c>
      <c r="L25" s="134"/>
      <c r="M25" s="153">
        <v>490645383</v>
      </c>
      <c r="N25" s="134"/>
      <c r="O25" s="133" t="s">
        <v>188</v>
      </c>
      <c r="P25" s="134"/>
      <c r="Q25" s="153">
        <v>1337961</v>
      </c>
      <c r="R25" s="25"/>
      <c r="S25" s="153">
        <v>103038015</v>
      </c>
      <c r="T25" s="134"/>
      <c r="U25" s="153">
        <v>-1381544880</v>
      </c>
      <c r="V25" s="134"/>
      <c r="W25" s="153">
        <f>SUM(E25:U25)</f>
        <v>3796607453</v>
      </c>
    </row>
    <row r="26" spans="1:23" ht="21.75" customHeight="1">
      <c r="A26" s="41" t="s">
        <v>242</v>
      </c>
      <c r="C26" s="145"/>
      <c r="D26" s="149"/>
      <c r="E26" s="153"/>
      <c r="F26" s="134"/>
      <c r="G26" s="153"/>
      <c r="H26" s="134"/>
      <c r="I26" s="153"/>
      <c r="J26" s="134"/>
      <c r="K26" s="153"/>
      <c r="L26" s="134"/>
      <c r="M26" s="153"/>
      <c r="N26" s="134"/>
      <c r="O26" s="133"/>
      <c r="P26" s="134"/>
      <c r="Q26" s="153"/>
      <c r="R26" s="25"/>
      <c r="S26" s="153"/>
      <c r="T26" s="134"/>
      <c r="U26" s="153"/>
      <c r="V26" s="134"/>
      <c r="W26" s="153"/>
    </row>
    <row r="27" spans="1:23" ht="21.75" customHeight="1">
      <c r="A27" s="41" t="s">
        <v>244</v>
      </c>
      <c r="C27" s="145"/>
      <c r="D27" s="149"/>
      <c r="E27" s="25"/>
      <c r="F27" s="153"/>
      <c r="G27" s="25"/>
      <c r="H27" s="153"/>
      <c r="I27" s="25"/>
      <c r="J27" s="153"/>
      <c r="K27" s="25"/>
      <c r="L27" s="153"/>
      <c r="M27" s="25"/>
      <c r="N27" s="153"/>
      <c r="O27" s="25"/>
      <c r="P27" s="153"/>
      <c r="Q27" s="25"/>
      <c r="R27" s="25"/>
      <c r="S27" s="25"/>
      <c r="T27" s="153"/>
      <c r="U27" s="25"/>
      <c r="V27" s="153"/>
      <c r="W27" s="25"/>
    </row>
    <row r="28" spans="1:23" ht="21.75" customHeight="1">
      <c r="A28" s="41" t="s">
        <v>243</v>
      </c>
      <c r="C28" s="145">
        <v>4</v>
      </c>
      <c r="D28" s="149"/>
      <c r="E28" s="135" t="s">
        <v>188</v>
      </c>
      <c r="F28" s="153"/>
      <c r="G28" s="135" t="s">
        <v>188</v>
      </c>
      <c r="H28" s="153"/>
      <c r="I28" s="135" t="s">
        <v>188</v>
      </c>
      <c r="J28" s="153"/>
      <c r="K28" s="154">
        <v>-123947053</v>
      </c>
      <c r="L28" s="153"/>
      <c r="M28" s="135" t="s">
        <v>188</v>
      </c>
      <c r="N28" s="153"/>
      <c r="O28" s="135" t="s">
        <v>188</v>
      </c>
      <c r="P28" s="153"/>
      <c r="Q28" s="154">
        <v>970800</v>
      </c>
      <c r="R28" s="25"/>
      <c r="S28" s="135" t="s">
        <v>188</v>
      </c>
      <c r="T28" s="153"/>
      <c r="U28" s="154">
        <v>-90869496</v>
      </c>
      <c r="V28" s="153"/>
      <c r="W28" s="154">
        <f>SUM(E28:U28)</f>
        <v>-213845749</v>
      </c>
    </row>
    <row r="29" spans="1:23" ht="21.75" customHeight="1">
      <c r="A29" s="144" t="s">
        <v>247</v>
      </c>
      <c r="C29" s="145"/>
      <c r="D29" s="149"/>
      <c r="E29" s="153">
        <f>SUM(E25:E28)</f>
        <v>1184644989</v>
      </c>
      <c r="F29" s="134"/>
      <c r="G29" s="153">
        <f>SUM(G25:G28)</f>
        <v>2828907312</v>
      </c>
      <c r="H29" s="134"/>
      <c r="I29" s="153">
        <f>SUM(I25:I28)</f>
        <v>445631620</v>
      </c>
      <c r="J29" s="134"/>
      <c r="K29" s="133" t="s">
        <v>188</v>
      </c>
      <c r="L29" s="134"/>
      <c r="M29" s="153">
        <f>SUM(M25:M28)</f>
        <v>490645383</v>
      </c>
      <c r="N29" s="134"/>
      <c r="O29" s="133" t="s">
        <v>188</v>
      </c>
      <c r="P29" s="134"/>
      <c r="Q29" s="153">
        <f>SUM(Q25:Q28)</f>
        <v>2308761</v>
      </c>
      <c r="R29" s="25"/>
      <c r="S29" s="153">
        <f>SUM(S25:S28)</f>
        <v>103038015</v>
      </c>
      <c r="T29" s="134"/>
      <c r="U29" s="153">
        <f>SUM(U25:U28)</f>
        <v>-1472414376</v>
      </c>
      <c r="V29" s="134"/>
      <c r="W29" s="153">
        <f>SUM(E29:U29)</f>
        <v>3582761704</v>
      </c>
    </row>
    <row r="30" spans="1:23" ht="21.75" customHeight="1">
      <c r="A30" s="41" t="s">
        <v>198</v>
      </c>
      <c r="C30" s="145" t="s">
        <v>169</v>
      </c>
      <c r="D30" s="149"/>
      <c r="E30" s="29">
        <v>1563630</v>
      </c>
      <c r="F30" s="134"/>
      <c r="G30" s="133" t="s">
        <v>188</v>
      </c>
      <c r="H30" s="134"/>
      <c r="I30" s="133" t="s">
        <v>188</v>
      </c>
      <c r="J30" s="134"/>
      <c r="K30" s="133" t="s">
        <v>188</v>
      </c>
      <c r="L30" s="134"/>
      <c r="M30" s="133" t="s">
        <v>188</v>
      </c>
      <c r="N30" s="134"/>
      <c r="O30" s="133" t="s">
        <v>188</v>
      </c>
      <c r="P30" s="134"/>
      <c r="Q30" s="133" t="s">
        <v>188</v>
      </c>
      <c r="R30" s="29"/>
      <c r="S30" s="133" t="s">
        <v>188</v>
      </c>
      <c r="T30" s="134"/>
      <c r="U30" s="133" t="s">
        <v>188</v>
      </c>
      <c r="V30" s="134"/>
      <c r="W30" s="29">
        <f>SUM(E30:V30)</f>
        <v>1563630</v>
      </c>
    </row>
    <row r="31" spans="1:23" ht="21.75" customHeight="1">
      <c r="A31" s="41" t="s">
        <v>256</v>
      </c>
      <c r="E31" s="133" t="s">
        <v>188</v>
      </c>
      <c r="F31" s="134"/>
      <c r="G31" s="133" t="s">
        <v>188</v>
      </c>
      <c r="H31" s="134"/>
      <c r="I31" s="133" t="s">
        <v>188</v>
      </c>
      <c r="J31" s="134"/>
      <c r="K31" s="133" t="s">
        <v>188</v>
      </c>
      <c r="L31" s="134"/>
      <c r="M31" s="133" t="s">
        <v>188</v>
      </c>
      <c r="N31" s="134"/>
      <c r="O31" s="133" t="s">
        <v>188</v>
      </c>
      <c r="P31" s="134"/>
      <c r="Q31" s="29">
        <v>12457161</v>
      </c>
      <c r="R31" s="29"/>
      <c r="S31" s="133" t="s">
        <v>188</v>
      </c>
      <c r="T31" s="133"/>
      <c r="U31" s="133" t="s">
        <v>188</v>
      </c>
      <c r="V31" s="134"/>
      <c r="W31" s="29">
        <f>SUM(E31:V31)</f>
        <v>12457161</v>
      </c>
    </row>
    <row r="32" spans="1:23" ht="21.75" customHeight="1">
      <c r="A32" s="41" t="s">
        <v>224</v>
      </c>
      <c r="C32" s="145"/>
      <c r="D32" s="149"/>
      <c r="E32" s="133" t="s">
        <v>188</v>
      </c>
      <c r="F32" s="134"/>
      <c r="G32" s="133" t="s">
        <v>188</v>
      </c>
      <c r="H32" s="134"/>
      <c r="I32" s="133" t="s">
        <v>188</v>
      </c>
      <c r="J32" s="134"/>
      <c r="K32" s="133" t="s">
        <v>188</v>
      </c>
      <c r="L32" s="134"/>
      <c r="M32" s="133" t="s">
        <v>188</v>
      </c>
      <c r="N32" s="134"/>
      <c r="O32" s="133" t="s">
        <v>188</v>
      </c>
      <c r="P32" s="134"/>
      <c r="Q32" s="133" t="s">
        <v>188</v>
      </c>
      <c r="R32" s="29"/>
      <c r="S32" s="133" t="s">
        <v>188</v>
      </c>
      <c r="T32" s="134"/>
      <c r="U32" s="29">
        <f>SUM(Eng!I154)</f>
        <v>23537678</v>
      </c>
      <c r="V32" s="134"/>
      <c r="W32" s="29">
        <f>SUM(E32:V32)</f>
        <v>23537678</v>
      </c>
    </row>
    <row r="33" spans="1:23" ht="21.75" customHeight="1" thickBot="1">
      <c r="A33" s="144" t="s">
        <v>241</v>
      </c>
      <c r="E33" s="79">
        <f>SUM(E29:E32)</f>
        <v>1186208619</v>
      </c>
      <c r="F33" s="134"/>
      <c r="G33" s="79">
        <f>SUM(G29:G32)</f>
        <v>2828907312</v>
      </c>
      <c r="H33" s="134"/>
      <c r="I33" s="79">
        <f>SUM(I29:I32)</f>
        <v>445631620</v>
      </c>
      <c r="J33" s="134"/>
      <c r="K33" s="137" t="s">
        <v>188</v>
      </c>
      <c r="L33" s="134"/>
      <c r="M33" s="79">
        <f>SUM(M29:M32)</f>
        <v>490645383</v>
      </c>
      <c r="N33" s="134"/>
      <c r="O33" s="137" t="s">
        <v>188</v>
      </c>
      <c r="P33" s="134"/>
      <c r="Q33" s="79">
        <f>SUM(Q29:Q32)</f>
        <v>14765922</v>
      </c>
      <c r="R33" s="25"/>
      <c r="S33" s="79">
        <f>SUM(S29:S32)</f>
        <v>103038015</v>
      </c>
      <c r="T33" s="134"/>
      <c r="U33" s="79">
        <f>SUM(U29:U32)</f>
        <v>-1448876698</v>
      </c>
      <c r="V33" s="134"/>
      <c r="W33" s="79">
        <f>SUM(W29:W32)</f>
        <v>3620320173</v>
      </c>
    </row>
    <row r="34" spans="1:23" ht="21.75" customHeight="1" thickTop="1">
      <c r="A34" s="14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>
        <f>SUM(W33-Eng!I116)</f>
        <v>0</v>
      </c>
    </row>
    <row r="35" spans="1:23" ht="21.75" customHeight="1">
      <c r="A35" s="17" t="s">
        <v>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5:23" ht="21.75" customHeight="1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</sheetData>
  <mergeCells count="7">
    <mergeCell ref="E6:W6"/>
    <mergeCell ref="G7:K7"/>
    <mergeCell ref="S9:U9"/>
    <mergeCell ref="A1:W1"/>
    <mergeCell ref="A2:W2"/>
    <mergeCell ref="A3:W3"/>
    <mergeCell ref="A4:W4"/>
  </mergeCells>
  <printOptions horizontalCentered="1"/>
  <pageMargins left="0.1968503937007874" right="0.1968503937007874" top="1.1811023622047245" bottom="0.5905511811023623" header="0.1968503937007874" footer="0.1968503937007874"/>
  <pageSetup fitToHeight="1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zzzzzz (\*6*/) 'sss' </cp:lastModifiedBy>
  <cp:lastPrinted>2008-02-19T03:53:08Z</cp:lastPrinted>
  <dcterms:created xsi:type="dcterms:W3CDTF">1997-11-12T04:38:50Z</dcterms:created>
  <dcterms:modified xsi:type="dcterms:W3CDTF">2008-02-19T03:53:10Z</dcterms:modified>
  <cp:category/>
  <cp:version/>
  <cp:contentType/>
  <cp:contentStatus/>
</cp:coreProperties>
</file>