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90" yWindow="65521" windowWidth="7680" windowHeight="8715" activeTab="2"/>
  </bookViews>
  <sheets>
    <sheet name="Eng 2-5" sheetId="1" r:id="rId1"/>
    <sheet name="Eng 6" sheetId="2" r:id="rId2"/>
    <sheet name="Eng 7" sheetId="3" r:id="rId3"/>
    <sheet name="Eng 8" sheetId="4" r:id="rId4"/>
  </sheets>
  <definedNames>
    <definedName name="_xlnm.Print_Area" localSheetId="0">'Eng 2-5'!$A$1:$J$221</definedName>
    <definedName name="_xlnm.Print_Area" localSheetId="1">'Eng 6'!$A$1:$T$42</definedName>
    <definedName name="_xlnm.Print_Area" localSheetId="2">'Eng 7'!$A$1:$T$42</definedName>
    <definedName name="_xlnm.Print_Area" localSheetId="3">'Eng 8'!$A$1:$J$59</definedName>
  </definedNames>
  <calcPr fullCalcOnLoad="1"/>
</workbook>
</file>

<file path=xl/sharedStrings.xml><?xml version="1.0" encoding="utf-8"?>
<sst xmlns="http://schemas.openxmlformats.org/spreadsheetml/2006/main" count="493" uniqueCount="206">
  <si>
    <t xml:space="preserve">Balance Sheets </t>
  </si>
  <si>
    <t>Consolidated</t>
  </si>
  <si>
    <t>Company</t>
  </si>
  <si>
    <t>Notes</t>
  </si>
  <si>
    <t>Cash and cash equivalents</t>
  </si>
  <si>
    <t>Restricted cash</t>
  </si>
  <si>
    <t>Short-term investments</t>
  </si>
  <si>
    <t>Trade accounts receivable, net</t>
  </si>
  <si>
    <t>Inventories, net</t>
  </si>
  <si>
    <t>Other current assets</t>
  </si>
  <si>
    <t>Accrued expenses</t>
  </si>
  <si>
    <t>Other current liabilities</t>
  </si>
  <si>
    <t>Other non-current liabilities</t>
  </si>
  <si>
    <t>Share capital</t>
  </si>
  <si>
    <t>Deficit</t>
  </si>
  <si>
    <t>Revenues</t>
  </si>
  <si>
    <t>Revenues from telephone</t>
  </si>
  <si>
    <t xml:space="preserve">   and other services</t>
  </si>
  <si>
    <t>Revenues from product sales</t>
  </si>
  <si>
    <t>Total revenues</t>
  </si>
  <si>
    <t>Cost of sales</t>
  </si>
  <si>
    <t>Interest income</t>
  </si>
  <si>
    <t>Cash flows from operating activities</t>
  </si>
  <si>
    <t>Cash flows from investing activities</t>
  </si>
  <si>
    <t xml:space="preserve">   plant and equipment</t>
  </si>
  <si>
    <t>Cash flows from financing activities</t>
  </si>
  <si>
    <t>31 December</t>
  </si>
  <si>
    <t>Selling and administrative expenses</t>
  </si>
  <si>
    <t>Assets</t>
  </si>
  <si>
    <t>Current assets</t>
  </si>
  <si>
    <t>Non-current assets</t>
  </si>
  <si>
    <t xml:space="preserve">  - Investment property</t>
  </si>
  <si>
    <t xml:space="preserve">  - Other non-current assets</t>
  </si>
  <si>
    <t xml:space="preserve">     Total current assets</t>
  </si>
  <si>
    <t>Total assets</t>
  </si>
  <si>
    <t>Current liabilities</t>
  </si>
  <si>
    <t>Non-current liabilities</t>
  </si>
  <si>
    <t>Total liabilities</t>
  </si>
  <si>
    <t>Total shareholders’ equity</t>
  </si>
  <si>
    <t>Investments:</t>
  </si>
  <si>
    <t xml:space="preserve">     Total non-current assets</t>
  </si>
  <si>
    <t xml:space="preserve">    Total current liabilities</t>
  </si>
  <si>
    <t xml:space="preserve">    Total non-current liabilities</t>
  </si>
  <si>
    <t xml:space="preserve">  - Intangible assets, net</t>
  </si>
  <si>
    <t xml:space="preserve">  Authorised share capital </t>
  </si>
  <si>
    <t>Minority interest in subsidiaries</t>
  </si>
  <si>
    <t>Repayments on long-term trade</t>
  </si>
  <si>
    <t>(Unaudited)</t>
  </si>
  <si>
    <t>(Audited)</t>
  </si>
  <si>
    <t>Statements of Changes in Shareholders’ Equity (Unaudited)</t>
  </si>
  <si>
    <t>Statements of Cash Flows (Unaudited)</t>
  </si>
  <si>
    <t>Costs</t>
  </si>
  <si>
    <t>Total costs</t>
  </si>
  <si>
    <t>Gross profit</t>
  </si>
  <si>
    <t xml:space="preserve">  - Other long-term investments</t>
  </si>
  <si>
    <t>Foreign currency translation adjustment</t>
  </si>
  <si>
    <t xml:space="preserve">       Preferred shares </t>
  </si>
  <si>
    <t>Foreign currency</t>
  </si>
  <si>
    <t>adjustment</t>
  </si>
  <si>
    <t>Total</t>
  </si>
  <si>
    <t>Long-term borrowings</t>
  </si>
  <si>
    <t xml:space="preserve">   Deficit</t>
  </si>
  <si>
    <t>Property, plant and equipment, net</t>
  </si>
  <si>
    <t xml:space="preserve">       Common shares </t>
  </si>
  <si>
    <t>Other revenues</t>
  </si>
  <si>
    <t>Other expenses</t>
  </si>
  <si>
    <t>Operating results</t>
  </si>
  <si>
    <t>Premium on share capital</t>
  </si>
  <si>
    <t>Discount on share capital</t>
  </si>
  <si>
    <t xml:space="preserve">       Preferred shares</t>
  </si>
  <si>
    <t xml:space="preserve">       Common shares</t>
  </si>
  <si>
    <t>Repayments on borrowings</t>
  </si>
  <si>
    <t xml:space="preserve">  Issued and fully paid-up share capital</t>
  </si>
  <si>
    <t>Baht</t>
  </si>
  <si>
    <t xml:space="preserve">Baht </t>
  </si>
  <si>
    <t>-</t>
  </si>
  <si>
    <t>Issued and fully paid-up</t>
  </si>
  <si>
    <t>Preferred</t>
  </si>
  <si>
    <t>shares</t>
  </si>
  <si>
    <t>Common</t>
  </si>
  <si>
    <t>Premium</t>
  </si>
  <si>
    <t>on shares</t>
  </si>
  <si>
    <t>Discount</t>
  </si>
  <si>
    <t>translation</t>
  </si>
  <si>
    <t>Legal</t>
  </si>
  <si>
    <t>reserve</t>
  </si>
  <si>
    <t>Minority</t>
  </si>
  <si>
    <t>interest in</t>
  </si>
  <si>
    <t>subsidiaries</t>
  </si>
  <si>
    <t xml:space="preserve">  - Investments in subsidiaries, </t>
  </si>
  <si>
    <t>Unrealised gain</t>
  </si>
  <si>
    <t>Opening balance</t>
  </si>
  <si>
    <t>Closing balance</t>
  </si>
  <si>
    <t>Income tax deducted at source</t>
  </si>
  <si>
    <t>Claimable value added tax</t>
  </si>
  <si>
    <t>Short-term borrowings</t>
  </si>
  <si>
    <t>Unearned income</t>
  </si>
  <si>
    <t>of fair value on</t>
  </si>
  <si>
    <t>available-for-sale</t>
  </si>
  <si>
    <t>securities</t>
  </si>
  <si>
    <t>True Corporation Public Company Limited</t>
  </si>
  <si>
    <t>Retained earnings (deficit)</t>
  </si>
  <si>
    <t>Cost of providing services</t>
  </si>
  <si>
    <t>Share of results in subsidiaries,</t>
  </si>
  <si>
    <t xml:space="preserve">Basic and diluted earnings (loss) </t>
  </si>
  <si>
    <t xml:space="preserve">   per share</t>
  </si>
  <si>
    <t>Statements of Income (Unaudited)</t>
  </si>
  <si>
    <t>Proceeds from disposals of property,</t>
  </si>
  <si>
    <t>Proceeds from borrowings, net of cash</t>
  </si>
  <si>
    <t xml:space="preserve">   paid for debt issuance cost</t>
  </si>
  <si>
    <t xml:space="preserve"> (loss) on changes</t>
  </si>
  <si>
    <t>6</t>
  </si>
  <si>
    <t xml:space="preserve">Repayments on short-term borrowings </t>
  </si>
  <si>
    <t>Other non-current assets:</t>
  </si>
  <si>
    <t>Issues of common shares</t>
  </si>
  <si>
    <t>Non-cash transaction</t>
  </si>
  <si>
    <t xml:space="preserve">   Appropriated - legal reserve</t>
  </si>
  <si>
    <t>Net loss for the period</t>
  </si>
  <si>
    <t>2006</t>
  </si>
  <si>
    <t>Opening balance as at 1 January 2006</t>
  </si>
  <si>
    <t xml:space="preserve">   investment - time deposit</t>
  </si>
  <si>
    <t>Liabilities and shareholders’ equity</t>
  </si>
  <si>
    <t>Shareholders’ equity</t>
  </si>
  <si>
    <t>Total parent’s shareholders’ equity</t>
  </si>
  <si>
    <t>Total liabilities and shareholders’ equity</t>
  </si>
  <si>
    <t xml:space="preserve">   account payable</t>
  </si>
  <si>
    <t>Proceeds from short-term borrowings</t>
  </si>
  <si>
    <t>Current portion of long-term borrowings</t>
  </si>
  <si>
    <t>Unrealised loss on changes of fair value</t>
  </si>
  <si>
    <t xml:space="preserve">    on available-for-sale securities</t>
  </si>
  <si>
    <t xml:space="preserve">Acquisitions of subsidiaries and   </t>
  </si>
  <si>
    <t>Long-term borrowings from a subsidiary</t>
  </si>
  <si>
    <t>Interest expenses</t>
  </si>
  <si>
    <t xml:space="preserve">Issues of common shares </t>
  </si>
  <si>
    <t>Net profit (loss) for the period</t>
  </si>
  <si>
    <t xml:space="preserve">  joint ventures, net of cash acquired</t>
  </si>
  <si>
    <t xml:space="preserve">   equipment</t>
  </si>
  <si>
    <t>Effects of exchange rate changes</t>
  </si>
  <si>
    <t>2007</t>
  </si>
  <si>
    <t>Deferred income tax assets</t>
  </si>
  <si>
    <t>Deferred income tax liabilities</t>
  </si>
  <si>
    <t>Long-term trade account payable</t>
  </si>
  <si>
    <t>- Basic</t>
  </si>
  <si>
    <t>- Diluted</t>
  </si>
  <si>
    <t>Opening balance as at 1 January 2007</t>
  </si>
  <si>
    <t>Loans to subsidiary</t>
  </si>
  <si>
    <t>Net profit for the period</t>
  </si>
  <si>
    <t xml:space="preserve">Foreign exchange gain </t>
  </si>
  <si>
    <t>As previously reported</t>
  </si>
  <si>
    <t>As restated</t>
  </si>
  <si>
    <t>(Restated)</t>
  </si>
  <si>
    <t xml:space="preserve">Proceeds from disposals for </t>
  </si>
  <si>
    <t xml:space="preserve">   available-for-sale securities</t>
  </si>
  <si>
    <t>Proceeds from loan to subsidiary</t>
  </si>
  <si>
    <t xml:space="preserve">    and joint venture</t>
  </si>
  <si>
    <t>Cumulative effect of the change in</t>
  </si>
  <si>
    <t xml:space="preserve">Profit (loss) before income tax </t>
  </si>
  <si>
    <t xml:space="preserve">   accounting policy (Note 3)</t>
  </si>
  <si>
    <t xml:space="preserve">       joint ventures and associate</t>
  </si>
  <si>
    <t xml:space="preserve">   joint ventures and associate</t>
  </si>
  <si>
    <t>Profit (loss) before minority interest</t>
  </si>
  <si>
    <t>Addition investment in subsidiary (Note 8)</t>
  </si>
  <si>
    <t xml:space="preserve">Acquisitions of property, plant and </t>
  </si>
  <si>
    <t>Acquisitions of intangible assets</t>
  </si>
  <si>
    <t>Acquisitions of investment in other company</t>
  </si>
  <si>
    <t>Acquisitions of investment property</t>
  </si>
  <si>
    <t>Profit from sales and providing services</t>
  </si>
  <si>
    <t>Profit before interest and income tax</t>
  </si>
  <si>
    <t xml:space="preserve">Income tax </t>
  </si>
  <si>
    <t>Profit attributable to minority interest</t>
  </si>
  <si>
    <t xml:space="preserve">Acquisitions of subsidiaries </t>
  </si>
  <si>
    <t>30 June</t>
  </si>
  <si>
    <t>For the three-month periods ended 30 June 2007 and 2006</t>
  </si>
  <si>
    <t>For the six-month periods ended 30 June 2007 and 2006</t>
  </si>
  <si>
    <t>7</t>
  </si>
  <si>
    <t>Closing balance as at 30 June 2007</t>
  </si>
  <si>
    <t>Closing balance as at 30 June 2006</t>
  </si>
  <si>
    <t>Conversion of shares</t>
  </si>
  <si>
    <t xml:space="preserve">   joint venture and associate</t>
  </si>
  <si>
    <t>Dividends received</t>
  </si>
  <si>
    <t>Profit (loss) before interest and income tax</t>
  </si>
  <si>
    <t>Acquisitions of subsidiaries (Note 4)</t>
  </si>
  <si>
    <t>Loans made to subsidiary and joint venture</t>
  </si>
  <si>
    <t xml:space="preserve">Deposit (withdrawal) in restricted cash </t>
  </si>
  <si>
    <t xml:space="preserve">Deposit from short-term </t>
  </si>
  <si>
    <t>As at 30 June 2007 and 31 December 2006</t>
  </si>
  <si>
    <t>Note</t>
  </si>
  <si>
    <t xml:space="preserve">Profit (loss) from sales and </t>
  </si>
  <si>
    <t xml:space="preserve">   providing services</t>
  </si>
  <si>
    <t>Foreign exchange gain (loss)</t>
  </si>
  <si>
    <t>Additional investments in subsidiaries,</t>
  </si>
  <si>
    <t>Net cash used in investing activities</t>
  </si>
  <si>
    <t xml:space="preserve">Net cash received from (used in) </t>
  </si>
  <si>
    <t xml:space="preserve">   financing activities</t>
  </si>
  <si>
    <t xml:space="preserve">Net (decrease) increase in cash </t>
  </si>
  <si>
    <t xml:space="preserve">   and cash equivalents</t>
  </si>
  <si>
    <t xml:space="preserve">Realised gain on disposal of </t>
  </si>
  <si>
    <t xml:space="preserve">   available-for-sale securities </t>
  </si>
  <si>
    <t>The significant non-cash transaction for the six-month period ended 30 June 2007 is the acquisition of property, plant and equipment using finance leases amounting to Baht 739.44 million (2006: Baht 157.56 million).</t>
  </si>
  <si>
    <t>Loans to related parties, net (including</t>
  </si>
  <si>
    <t xml:space="preserve">   related parties receivables)</t>
  </si>
  <si>
    <t>Trade accounts payable (including</t>
  </si>
  <si>
    <t xml:space="preserve">   related parties payables)</t>
  </si>
  <si>
    <t>Issues of common shares (Note 15)</t>
  </si>
  <si>
    <t>The accompanying notes on pages 9 to 32 are an integral part of these interim financial statements.</t>
  </si>
  <si>
    <r>
      <t>Statements of Changes in Shareholders’ Equity (Unaudited)</t>
    </r>
    <r>
      <rPr>
        <sz val="12"/>
        <rFont val="Angsana New"/>
        <family val="1"/>
      </rPr>
      <t xml:space="preserve"> (Continued)</t>
    </r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</si>
</sst>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£&quot;#,##0;\-&quot;£&quot;#,##0"/>
    <numFmt numFmtId="200" formatCode="&quot;£&quot;#,##0;[Red]\-&quot;£&quot;#,##0"/>
    <numFmt numFmtId="201" formatCode="&quot;£&quot;#,##0.00;\-&quot;£&quot;#,##0.00"/>
    <numFmt numFmtId="202" formatCode="&quot;£&quot;#,##0.00;[Red]\-&quot;£&quot;#,##0.00"/>
    <numFmt numFmtId="203" formatCode="_-&quot;£&quot;* #,##0_-;\-&quot;£&quot;* #,##0_-;_-&quot;£&quot;* &quot;-&quot;_-;_-@_-"/>
    <numFmt numFmtId="204" formatCode="_-&quot;£&quot;* #,##0.00_-;\-&quot;£&quot;* #,##0.00_-;_-&quot;£&quot;* &quot;-&quot;??_-;_-@_-"/>
    <numFmt numFmtId="205" formatCode="t&quot;£&quot;#,##0_);\(t&quot;£&quot;#,##0\)"/>
    <numFmt numFmtId="206" formatCode="t&quot;£&quot;#,##0_);[Red]\(t&quot;£&quot;#,##0\)"/>
    <numFmt numFmtId="207" formatCode="t&quot;£&quot;#,##0.00_);\(t&quot;£&quot;#,##0.00\)"/>
    <numFmt numFmtId="208" formatCode="t&quot;£&quot;#,##0.00_);[Red]\(t&quot;£&quot;#,##0.00\)"/>
    <numFmt numFmtId="209" formatCode="#,##0;\(#,##0\)"/>
    <numFmt numFmtId="210" formatCode="#,##0.0;\(#,##0.0\)"/>
    <numFmt numFmtId="211" formatCode="#,##0.00;\(#,##0.00\)"/>
    <numFmt numFmtId="212" formatCode="_(* #,##0.000_);_(* \(#,##0.000\);_(* &quot;-&quot;??_);_(@_)"/>
    <numFmt numFmtId="213" formatCode="_(* #,##0.0000_);_(* \(#,##0.0000\);_(* &quot;-&quot;??_);_(@_)"/>
    <numFmt numFmtId="214" formatCode="_(* #,##0.0_);_(* \(#,##0.0\);_(* &quot;-&quot;??_);_(@_)"/>
    <numFmt numFmtId="215" formatCode="_(* #,##0_);_(* \(#,##0\);_(* &quot;-&quot;??_);_(@_)"/>
    <numFmt numFmtId="216" formatCode="#,##0.000;\(#,##0.000\)"/>
    <numFmt numFmtId="217" formatCode="#,##0.0000;\(#,##0.0000\)"/>
    <numFmt numFmtId="218" formatCode="_(* #,##0.00000_);_(* \(#,##0.00000\);_(* &quot;-&quot;??_);_(@_)"/>
    <numFmt numFmtId="219" formatCode="_(* #,##0.000000_);_(* \(#,##0.000000\);_(* &quot;-&quot;??_);_(@_)"/>
    <numFmt numFmtId="220" formatCode="_(* #,##0.0000000_);_(* \(#,##0.0000000\);_(* &quot;-&quot;??_);_(@_)"/>
    <numFmt numFmtId="221" formatCode="_(* #,##0.00000000_);_(* \(#,##0.00000000\);_(* &quot;-&quot;??_);_(@_)"/>
    <numFmt numFmtId="222" formatCode="_(* #,##0.000000000_);_(* \(#,##0.000000000\);_(* &quot;-&quot;??_);_(@_)"/>
  </numFmts>
  <fonts count="5">
    <font>
      <sz val="14"/>
      <name val="Cordia New"/>
      <family val="0"/>
    </font>
    <font>
      <sz val="10"/>
      <name val="Times New Roman"/>
      <family val="1"/>
    </font>
    <font>
      <u val="single"/>
      <sz val="14"/>
      <color indexed="12"/>
      <name val="Cordia New"/>
      <family val="0"/>
    </font>
    <font>
      <b/>
      <sz val="12"/>
      <name val="Angsana New"/>
      <family val="1"/>
    </font>
    <font>
      <sz val="12"/>
      <name val="Angsana New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211" fontId="3" fillId="0" borderId="0" xfId="0" applyNumberFormat="1" applyFont="1" applyFill="1" applyAlignment="1">
      <alignment vertical="center"/>
    </xf>
    <xf numFmtId="209" fontId="3" fillId="0" borderId="0" xfId="0" applyNumberFormat="1" applyFont="1" applyFill="1" applyAlignment="1">
      <alignment horizontal="center" vertical="center"/>
    </xf>
    <xf numFmtId="211" fontId="3" fillId="0" borderId="0" xfId="0" applyNumberFormat="1" applyFont="1" applyFill="1" applyAlignment="1">
      <alignment horizontal="right" vertical="center"/>
    </xf>
    <xf numFmtId="209" fontId="4" fillId="0" borderId="0" xfId="0" applyNumberFormat="1" applyFont="1" applyFill="1" applyAlignment="1">
      <alignment vertical="center"/>
    </xf>
    <xf numFmtId="211" fontId="4" fillId="0" borderId="0" xfId="0" applyNumberFormat="1" applyFont="1" applyFill="1" applyAlignment="1">
      <alignment vertical="center"/>
    </xf>
    <xf numFmtId="211" fontId="3" fillId="0" borderId="1" xfId="0" applyNumberFormat="1" applyFont="1" applyFill="1" applyBorder="1" applyAlignment="1">
      <alignment vertical="center"/>
    </xf>
    <xf numFmtId="209" fontId="3" fillId="0" borderId="1" xfId="0" applyNumberFormat="1" applyFont="1" applyFill="1" applyBorder="1" applyAlignment="1">
      <alignment horizontal="center" vertical="center"/>
    </xf>
    <xf numFmtId="211" fontId="3" fillId="0" borderId="1" xfId="0" applyNumberFormat="1" applyFont="1" applyFill="1" applyBorder="1" applyAlignment="1">
      <alignment horizontal="right" vertical="center"/>
    </xf>
    <xf numFmtId="211" fontId="3" fillId="0" borderId="1" xfId="0" applyNumberFormat="1" applyFont="1" applyFill="1" applyBorder="1" applyAlignment="1">
      <alignment horizontal="center" vertical="center"/>
    </xf>
    <xf numFmtId="211" fontId="3" fillId="0" borderId="0" xfId="0" applyNumberFormat="1" applyFont="1" applyFill="1" applyBorder="1" applyAlignment="1">
      <alignment horizontal="center" vertical="center"/>
    </xf>
    <xf numFmtId="211" fontId="3" fillId="0" borderId="0" xfId="0" applyNumberFormat="1" applyFont="1" applyFill="1" applyAlignment="1" quotePrefix="1">
      <alignment horizontal="center" vertical="center"/>
    </xf>
    <xf numFmtId="211" fontId="3" fillId="0" borderId="0" xfId="0" applyNumberFormat="1" applyFont="1" applyFill="1" applyAlignment="1">
      <alignment horizontal="center" vertical="center"/>
    </xf>
    <xf numFmtId="211" fontId="3" fillId="0" borderId="1" xfId="0" applyNumberFormat="1" applyFont="1" applyFill="1" applyBorder="1" applyAlignment="1">
      <alignment horizontal="center" vertical="center"/>
    </xf>
    <xf numFmtId="209" fontId="4" fillId="0" borderId="0" xfId="0" applyNumberFormat="1" applyFont="1" applyFill="1" applyAlignment="1">
      <alignment horizontal="center" vertical="center"/>
    </xf>
    <xf numFmtId="211" fontId="4" fillId="0" borderId="0" xfId="0" applyNumberFormat="1" applyFont="1" applyFill="1" applyAlignment="1">
      <alignment horizontal="right" vertical="center"/>
    </xf>
    <xf numFmtId="209" fontId="4" fillId="0" borderId="0" xfId="0" applyNumberFormat="1" applyFont="1" applyFill="1" applyAlignment="1">
      <alignment horizontal="right" vertical="center"/>
    </xf>
    <xf numFmtId="209" fontId="4" fillId="0" borderId="0" xfId="15" applyNumberFormat="1" applyFont="1" applyFill="1" applyAlignment="1">
      <alignment horizontal="center" vertical="center"/>
    </xf>
    <xf numFmtId="211" fontId="4" fillId="0" borderId="0" xfId="15" applyNumberFormat="1" applyFont="1" applyFill="1" applyAlignment="1">
      <alignment horizontal="center" vertical="center"/>
    </xf>
    <xf numFmtId="211" fontId="4" fillId="0" borderId="0" xfId="0" applyNumberFormat="1" applyFont="1" applyFill="1" applyAlignment="1">
      <alignment horizontal="center" vertical="center"/>
    </xf>
    <xf numFmtId="209" fontId="4" fillId="0" borderId="2" xfId="0" applyNumberFormat="1" applyFont="1" applyFill="1" applyBorder="1" applyAlignment="1">
      <alignment horizontal="right" vertical="center"/>
    </xf>
    <xf numFmtId="215" fontId="4" fillId="0" borderId="0" xfId="15" applyNumberFormat="1" applyFont="1" applyFill="1" applyAlignment="1">
      <alignment horizontal="center" vertical="center"/>
    </xf>
    <xf numFmtId="209" fontId="4" fillId="0" borderId="3" xfId="0" applyNumberFormat="1" applyFont="1" applyFill="1" applyBorder="1" applyAlignment="1">
      <alignment horizontal="right" vertical="center"/>
    </xf>
    <xf numFmtId="211" fontId="4" fillId="0" borderId="1" xfId="0" applyNumberFormat="1" applyFont="1" applyFill="1" applyBorder="1" applyAlignment="1">
      <alignment vertical="center"/>
    </xf>
    <xf numFmtId="209" fontId="4" fillId="0" borderId="1" xfId="0" applyNumberFormat="1" applyFont="1" applyFill="1" applyBorder="1" applyAlignment="1">
      <alignment horizontal="center" vertical="center"/>
    </xf>
    <xf numFmtId="211" fontId="4" fillId="0" borderId="1" xfId="0" applyNumberFormat="1" applyFont="1" applyFill="1" applyBorder="1" applyAlignment="1">
      <alignment horizontal="right" vertical="center"/>
    </xf>
    <xf numFmtId="209" fontId="4" fillId="0" borderId="0" xfId="0" applyNumberFormat="1" applyFont="1" applyFill="1" applyBorder="1" applyAlignment="1">
      <alignment horizontal="distributed" vertical="center" wrapText="1"/>
    </xf>
    <xf numFmtId="209" fontId="4" fillId="0" borderId="0" xfId="0" applyNumberFormat="1" applyFont="1" applyFill="1" applyBorder="1" applyAlignment="1">
      <alignment horizontal="right" vertical="center" wrapText="1"/>
    </xf>
    <xf numFmtId="211" fontId="3" fillId="0" borderId="0" xfId="0" applyNumberFormat="1" applyFont="1" applyFill="1" applyBorder="1" applyAlignment="1">
      <alignment vertical="center"/>
    </xf>
    <xf numFmtId="209" fontId="3" fillId="0" borderId="0" xfId="0" applyNumberFormat="1" applyFont="1" applyFill="1" applyBorder="1" applyAlignment="1">
      <alignment horizontal="center" vertical="center"/>
    </xf>
    <xf numFmtId="211" fontId="3" fillId="0" borderId="0" xfId="0" applyNumberFormat="1" applyFont="1" applyFill="1" applyBorder="1" applyAlignment="1">
      <alignment horizontal="right" vertical="center"/>
    </xf>
    <xf numFmtId="209" fontId="4" fillId="0" borderId="0" xfId="0" applyNumberFormat="1" applyFont="1" applyFill="1" applyBorder="1" applyAlignment="1">
      <alignment horizontal="right" vertical="center"/>
    </xf>
    <xf numFmtId="211" fontId="4" fillId="0" borderId="0" xfId="0" applyNumberFormat="1" applyFont="1" applyFill="1" applyBorder="1" applyAlignment="1">
      <alignment horizontal="right" vertical="center"/>
    </xf>
    <xf numFmtId="209" fontId="4" fillId="0" borderId="1" xfId="0" applyNumberFormat="1" applyFont="1" applyFill="1" applyBorder="1" applyAlignment="1">
      <alignment horizontal="right" vertical="center"/>
    </xf>
    <xf numFmtId="209" fontId="4" fillId="0" borderId="4" xfId="0" applyNumberFormat="1" applyFont="1" applyFill="1" applyBorder="1" applyAlignment="1">
      <alignment horizontal="right" vertical="center"/>
    </xf>
    <xf numFmtId="209" fontId="4" fillId="0" borderId="5" xfId="0" applyNumberFormat="1" applyFont="1" applyFill="1" applyBorder="1" applyAlignment="1">
      <alignment horizontal="right" vertical="center"/>
    </xf>
    <xf numFmtId="209" fontId="4" fillId="0" borderId="0" xfId="0" applyNumberFormat="1" applyFont="1" applyFill="1" applyBorder="1" applyAlignment="1">
      <alignment horizontal="center" vertical="center"/>
    </xf>
    <xf numFmtId="215" fontId="4" fillId="0" borderId="1" xfId="15" applyNumberFormat="1" applyFont="1" applyFill="1" applyBorder="1" applyAlignment="1">
      <alignment horizontal="center" vertical="center"/>
    </xf>
    <xf numFmtId="211" fontId="3" fillId="0" borderId="0" xfId="0" applyNumberFormat="1" applyFont="1" applyFill="1" applyAlignment="1">
      <alignment horizontal="left" vertical="center"/>
    </xf>
    <xf numFmtId="211" fontId="3" fillId="0" borderId="0" xfId="0" applyNumberFormat="1" applyFont="1" applyFill="1" applyAlignment="1">
      <alignment horizontal="left" vertical="center"/>
    </xf>
    <xf numFmtId="211" fontId="4" fillId="0" borderId="1" xfId="0" applyNumberFormat="1" applyFont="1" applyFill="1" applyBorder="1" applyAlignment="1">
      <alignment vertical="center"/>
    </xf>
    <xf numFmtId="194" fontId="4" fillId="0" borderId="0" xfId="15" applyFont="1" applyFill="1" applyAlignment="1">
      <alignment vertical="center"/>
    </xf>
    <xf numFmtId="209" fontId="4" fillId="0" borderId="1" xfId="0" applyNumberFormat="1" applyFont="1" applyFill="1" applyBorder="1" applyAlignment="1">
      <alignment vertical="center"/>
    </xf>
    <xf numFmtId="211" fontId="4" fillId="0" borderId="0" xfId="0" applyNumberFormat="1" applyFont="1" applyFill="1" applyAlignment="1" quotePrefix="1">
      <alignment vertical="center"/>
    </xf>
    <xf numFmtId="211" fontId="4" fillId="0" borderId="1" xfId="0" applyNumberFormat="1" applyFont="1" applyFill="1" applyBorder="1" applyAlignment="1">
      <alignment horizontal="left" vertical="center"/>
    </xf>
    <xf numFmtId="211" fontId="4" fillId="0" borderId="0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09" fontId="4" fillId="0" borderId="5" xfId="0" applyNumberFormat="1" applyFont="1" applyFill="1" applyBorder="1" applyAlignment="1">
      <alignment horizontal="center" vertical="center"/>
    </xf>
    <xf numFmtId="211" fontId="4" fillId="0" borderId="0" xfId="0" applyNumberFormat="1" applyFont="1" applyFill="1" applyAlignment="1" quotePrefix="1">
      <alignment horizontal="right" vertical="center"/>
    </xf>
    <xf numFmtId="209" fontId="4" fillId="0" borderId="0" xfId="0" applyNumberFormat="1" applyFont="1" applyFill="1" applyBorder="1" applyAlignment="1">
      <alignment vertical="center"/>
    </xf>
    <xf numFmtId="211" fontId="4" fillId="0" borderId="0" xfId="0" applyNumberFormat="1" applyFont="1" applyFill="1" applyAlignment="1">
      <alignment horizontal="left" vertical="center"/>
    </xf>
    <xf numFmtId="209" fontId="4" fillId="0" borderId="6" xfId="0" applyNumberFormat="1" applyFont="1" applyFill="1" applyBorder="1" applyAlignment="1">
      <alignment horizontal="right" vertical="center"/>
    </xf>
    <xf numFmtId="211" fontId="4" fillId="0" borderId="6" xfId="0" applyNumberFormat="1" applyFont="1" applyFill="1" applyBorder="1" applyAlignment="1">
      <alignment vertical="center"/>
    </xf>
    <xf numFmtId="211" fontId="4" fillId="0" borderId="0" xfId="0" applyNumberFormat="1" applyFont="1" applyFill="1" applyBorder="1" applyAlignment="1">
      <alignment horizontal="center" vertical="center"/>
    </xf>
    <xf numFmtId="211" fontId="3" fillId="0" borderId="0" xfId="0" applyNumberFormat="1" applyFont="1" applyBorder="1" applyAlignment="1">
      <alignment vertical="center"/>
    </xf>
    <xf numFmtId="211" fontId="3" fillId="0" borderId="0" xfId="0" applyNumberFormat="1" applyFont="1" applyBorder="1" applyAlignment="1">
      <alignment horizontal="right" vertical="center"/>
    </xf>
    <xf numFmtId="211" fontId="4" fillId="0" borderId="0" xfId="0" applyNumberFormat="1" applyFont="1" applyAlignment="1">
      <alignment vertical="center"/>
    </xf>
    <xf numFmtId="211" fontId="3" fillId="0" borderId="1" xfId="0" applyNumberFormat="1" applyFont="1" applyBorder="1" applyAlignment="1">
      <alignment vertical="center"/>
    </xf>
    <xf numFmtId="211" fontId="3" fillId="0" borderId="1" xfId="0" applyNumberFormat="1" applyFont="1" applyBorder="1" applyAlignment="1">
      <alignment horizontal="right" vertical="center"/>
    </xf>
    <xf numFmtId="211" fontId="4" fillId="0" borderId="0" xfId="0" applyNumberFormat="1" applyFont="1" applyAlignment="1">
      <alignment horizontal="right" vertical="center"/>
    </xf>
    <xf numFmtId="211" fontId="3" fillId="0" borderId="1" xfId="0" applyNumberFormat="1" applyFont="1" applyBorder="1" applyAlignment="1">
      <alignment horizontal="center" vertical="center"/>
    </xf>
    <xf numFmtId="211" fontId="3" fillId="0" borderId="0" xfId="0" applyNumberFormat="1" applyFont="1" applyAlignment="1">
      <alignment horizontal="right" vertical="center"/>
    </xf>
    <xf numFmtId="211" fontId="3" fillId="0" borderId="0" xfId="0" applyNumberFormat="1" applyFont="1" applyBorder="1" applyAlignment="1">
      <alignment horizontal="center" vertical="center"/>
    </xf>
    <xf numFmtId="211" fontId="3" fillId="0" borderId="0" xfId="0" applyNumberFormat="1" applyFont="1" applyAlignment="1">
      <alignment horizontal="center" vertical="center"/>
    </xf>
    <xf numFmtId="211" fontId="3" fillId="0" borderId="0" xfId="0" applyNumberFormat="1" applyFont="1" applyAlignment="1" quotePrefix="1">
      <alignment horizontal="center" vertical="center"/>
    </xf>
    <xf numFmtId="211" fontId="3" fillId="0" borderId="1" xfId="0" applyNumberFormat="1" applyFont="1" applyBorder="1" applyAlignment="1">
      <alignment horizontal="center" vertical="center"/>
    </xf>
    <xf numFmtId="211" fontId="3" fillId="0" borderId="0" xfId="0" applyNumberFormat="1" applyFont="1" applyAlignment="1">
      <alignment vertical="center"/>
    </xf>
    <xf numFmtId="209" fontId="4" fillId="0" borderId="0" xfId="0" applyNumberFormat="1" applyFont="1" applyAlignment="1">
      <alignment horizontal="right" vertical="center"/>
    </xf>
    <xf numFmtId="209" fontId="4" fillId="0" borderId="0" xfId="0" applyNumberFormat="1" applyFont="1" applyBorder="1" applyAlignment="1">
      <alignment horizontal="right" vertical="center"/>
    </xf>
    <xf numFmtId="209" fontId="4" fillId="0" borderId="1" xfId="0" applyNumberFormat="1" applyFont="1" applyBorder="1" applyAlignment="1">
      <alignment horizontal="right" vertical="center"/>
    </xf>
    <xf numFmtId="209" fontId="4" fillId="0" borderId="0" xfId="0" applyNumberFormat="1" applyFont="1" applyAlignment="1">
      <alignment horizontal="center" vertical="center"/>
    </xf>
    <xf numFmtId="209" fontId="4" fillId="0" borderId="0" xfId="0" applyNumberFormat="1" applyFont="1" applyAlignment="1">
      <alignment vertical="center"/>
    </xf>
    <xf numFmtId="209" fontId="4" fillId="0" borderId="0" xfId="0" applyNumberFormat="1" applyFont="1" applyBorder="1" applyAlignment="1">
      <alignment horizontal="center" vertical="center"/>
    </xf>
    <xf numFmtId="209" fontId="4" fillId="0" borderId="1" xfId="0" applyNumberFormat="1" applyFont="1" applyBorder="1" applyAlignment="1">
      <alignment horizontal="center" vertical="center"/>
    </xf>
    <xf numFmtId="209" fontId="4" fillId="0" borderId="1" xfId="0" applyNumberFormat="1" applyFont="1" applyBorder="1" applyAlignment="1">
      <alignment vertical="center"/>
    </xf>
    <xf numFmtId="211" fontId="4" fillId="0" borderId="0" xfId="0" applyNumberFormat="1" applyFont="1" applyFill="1" applyAlignment="1">
      <alignment vertical="center" wrapText="1"/>
    </xf>
    <xf numFmtId="211" fontId="4" fillId="0" borderId="0" xfId="0" applyNumberFormat="1" applyFont="1" applyFill="1" applyAlignment="1">
      <alignment horizontal="justify" vertical="center" wrapText="1"/>
    </xf>
    <xf numFmtId="0" fontId="4" fillId="0" borderId="0" xfId="0" applyFont="1" applyFill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59</xdr:row>
      <xdr:rowOff>0</xdr:rowOff>
    </xdr:from>
    <xdr:to>
      <xdr:col>10</xdr:col>
      <xdr:colOff>180975</xdr:colOff>
      <xdr:row>59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0858500"/>
          <a:ext cx="6648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- The acquisition of property, plant and equipment using finance leases amounting to Baht 175.03 million and accounts 
   payable amounting to Baht 525.09 million.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221"/>
  <sheetViews>
    <sheetView showZeros="0" workbookViewId="0" topLeftCell="A92">
      <selection activeCell="A92" sqref="A92"/>
    </sheetView>
  </sheetViews>
  <sheetFormatPr defaultColWidth="9.140625" defaultRowHeight="15.75" customHeight="1"/>
  <cols>
    <col min="1" max="1" width="34.140625" style="5" customWidth="1"/>
    <col min="2" max="2" width="5.140625" style="14" customWidth="1"/>
    <col min="3" max="3" width="0.71875" style="15" customWidth="1"/>
    <col min="4" max="4" width="14.140625" style="15" customWidth="1"/>
    <col min="5" max="5" width="0.42578125" style="15" customWidth="1"/>
    <col min="6" max="6" width="14.140625" style="15" customWidth="1"/>
    <col min="7" max="7" width="0.42578125" style="15" customWidth="1"/>
    <col min="8" max="8" width="14.140625" style="15" customWidth="1"/>
    <col min="9" max="9" width="0.5625" style="15" customWidth="1"/>
    <col min="10" max="10" width="14.140625" style="15" customWidth="1"/>
    <col min="11" max="11" width="15.7109375" style="4" customWidth="1"/>
    <col min="12" max="12" width="0.85546875" style="5" customWidth="1"/>
    <col min="13" max="13" width="15.7109375" style="5" customWidth="1"/>
    <col min="14" max="14" width="0.9921875" style="5" customWidth="1"/>
    <col min="15" max="15" width="15.7109375" style="5" customWidth="1"/>
    <col min="16" max="16" width="0.85546875" style="5" customWidth="1"/>
    <col min="17" max="17" width="15.7109375" style="5" customWidth="1"/>
    <col min="18" max="16384" width="9.140625" style="5" customWidth="1"/>
  </cols>
  <sheetData>
    <row r="1" spans="1:10" ht="15.75" customHeight="1">
      <c r="A1" s="1" t="s">
        <v>100</v>
      </c>
      <c r="B1" s="2"/>
      <c r="C1" s="3"/>
      <c r="D1" s="3"/>
      <c r="E1" s="3"/>
      <c r="F1" s="3"/>
      <c r="G1" s="3"/>
      <c r="H1" s="3"/>
      <c r="I1" s="3"/>
      <c r="J1" s="3"/>
    </row>
    <row r="2" spans="1:10" ht="15.75" customHeight="1">
      <c r="A2" s="1" t="s">
        <v>0</v>
      </c>
      <c r="B2" s="2"/>
      <c r="C2" s="3"/>
      <c r="D2" s="3"/>
      <c r="E2" s="3"/>
      <c r="F2" s="3"/>
      <c r="G2" s="3"/>
      <c r="H2" s="3"/>
      <c r="I2" s="3"/>
      <c r="J2" s="3"/>
    </row>
    <row r="3" spans="1:10" ht="15.75" customHeight="1">
      <c r="A3" s="6" t="s">
        <v>185</v>
      </c>
      <c r="B3" s="7"/>
      <c r="C3" s="8"/>
      <c r="D3" s="8"/>
      <c r="E3" s="8"/>
      <c r="F3" s="8"/>
      <c r="G3" s="8"/>
      <c r="H3" s="8"/>
      <c r="I3" s="8"/>
      <c r="J3" s="8"/>
    </row>
    <row r="4" spans="1:10" ht="15.75" customHeight="1">
      <c r="A4" s="1"/>
      <c r="B4" s="2"/>
      <c r="C4" s="3"/>
      <c r="D4" s="3"/>
      <c r="E4" s="3"/>
      <c r="F4" s="3"/>
      <c r="G4" s="3"/>
      <c r="H4" s="3"/>
      <c r="I4" s="3"/>
      <c r="J4" s="3"/>
    </row>
    <row r="5" spans="1:10" ht="15.75" customHeight="1">
      <c r="A5" s="1"/>
      <c r="B5" s="2"/>
      <c r="C5" s="3"/>
      <c r="D5" s="9" t="s">
        <v>1</v>
      </c>
      <c r="E5" s="9"/>
      <c r="F5" s="9"/>
      <c r="G5" s="3"/>
      <c r="H5" s="9" t="s">
        <v>2</v>
      </c>
      <c r="I5" s="9"/>
      <c r="J5" s="9"/>
    </row>
    <row r="6" spans="1:10" ht="15.75" customHeight="1">
      <c r="A6" s="1"/>
      <c r="B6" s="2"/>
      <c r="C6" s="3"/>
      <c r="D6" s="10"/>
      <c r="E6" s="10"/>
      <c r="F6" s="10"/>
      <c r="G6" s="3"/>
      <c r="H6" s="10"/>
      <c r="I6" s="10"/>
      <c r="J6" s="10" t="s">
        <v>150</v>
      </c>
    </row>
    <row r="7" spans="1:10" ht="15.75" customHeight="1">
      <c r="A7" s="1"/>
      <c r="B7" s="2"/>
      <c r="C7" s="3"/>
      <c r="D7" s="10" t="s">
        <v>47</v>
      </c>
      <c r="E7" s="10"/>
      <c r="F7" s="10" t="s">
        <v>48</v>
      </c>
      <c r="G7" s="3"/>
      <c r="H7" s="10" t="s">
        <v>47</v>
      </c>
      <c r="I7" s="10"/>
      <c r="J7" s="10" t="s">
        <v>48</v>
      </c>
    </row>
    <row r="8" spans="1:10" ht="15.75" customHeight="1">
      <c r="A8" s="1"/>
      <c r="B8" s="2"/>
      <c r="C8" s="3"/>
      <c r="D8" s="11" t="s">
        <v>171</v>
      </c>
      <c r="E8" s="12"/>
      <c r="F8" s="11" t="s">
        <v>26</v>
      </c>
      <c r="G8" s="12"/>
      <c r="H8" s="11" t="str">
        <f>D8</f>
        <v>30 June</v>
      </c>
      <c r="I8" s="12"/>
      <c r="J8" s="11" t="str">
        <f>F8</f>
        <v>31 December</v>
      </c>
    </row>
    <row r="9" spans="1:10" ht="15.75" customHeight="1">
      <c r="A9" s="1"/>
      <c r="B9" s="2"/>
      <c r="C9" s="3"/>
      <c r="D9" s="11" t="s">
        <v>138</v>
      </c>
      <c r="E9" s="12"/>
      <c r="F9" s="11" t="s">
        <v>118</v>
      </c>
      <c r="G9" s="12"/>
      <c r="H9" s="11" t="str">
        <f>D9</f>
        <v>2007</v>
      </c>
      <c r="I9" s="12"/>
      <c r="J9" s="11" t="str">
        <f>F9</f>
        <v>2006</v>
      </c>
    </row>
    <row r="10" spans="1:10" ht="15.75" customHeight="1">
      <c r="A10" s="1"/>
      <c r="B10" s="7" t="s">
        <v>3</v>
      </c>
      <c r="C10" s="3"/>
      <c r="D10" s="13" t="s">
        <v>73</v>
      </c>
      <c r="E10" s="12"/>
      <c r="F10" s="13" t="str">
        <f>D10</f>
        <v>Baht</v>
      </c>
      <c r="G10" s="12"/>
      <c r="H10" s="13" t="str">
        <f>F10</f>
        <v>Baht</v>
      </c>
      <c r="I10" s="12"/>
      <c r="J10" s="13" t="str">
        <f>H10</f>
        <v>Baht</v>
      </c>
    </row>
    <row r="11" ht="15.75" customHeight="1">
      <c r="A11" s="1" t="s">
        <v>28</v>
      </c>
    </row>
    <row r="12" ht="15.75" customHeight="1">
      <c r="A12" s="1" t="s">
        <v>29</v>
      </c>
    </row>
    <row r="13" spans="1:10" ht="15.75" customHeight="1">
      <c r="A13" s="5" t="s">
        <v>4</v>
      </c>
      <c r="D13" s="16">
        <v>3873641266</v>
      </c>
      <c r="F13" s="16">
        <v>3923738951</v>
      </c>
      <c r="H13" s="16">
        <v>311615120</v>
      </c>
      <c r="J13" s="16">
        <v>449715124</v>
      </c>
    </row>
    <row r="14" spans="1:10" ht="15.75" customHeight="1">
      <c r="A14" s="5" t="s">
        <v>5</v>
      </c>
      <c r="B14" s="14">
        <v>21</v>
      </c>
      <c r="D14" s="16">
        <v>5748717432</v>
      </c>
      <c r="F14" s="16">
        <v>2212303467</v>
      </c>
      <c r="H14" s="16">
        <v>5440654204</v>
      </c>
      <c r="J14" s="16">
        <v>1936809461</v>
      </c>
    </row>
    <row r="15" spans="1:10" ht="15.75" customHeight="1">
      <c r="A15" s="5" t="s">
        <v>6</v>
      </c>
      <c r="D15" s="16">
        <v>116874144</v>
      </c>
      <c r="F15" s="16">
        <v>314627682</v>
      </c>
      <c r="H15" s="17" t="s">
        <v>75</v>
      </c>
      <c r="I15" s="18"/>
      <c r="J15" s="16">
        <v>199945450</v>
      </c>
    </row>
    <row r="16" spans="1:10" ht="15.75" customHeight="1">
      <c r="A16" s="5" t="s">
        <v>7</v>
      </c>
      <c r="B16" s="14">
        <v>5</v>
      </c>
      <c r="D16" s="16">
        <v>9980049088</v>
      </c>
      <c r="F16" s="16">
        <v>6561501935</v>
      </c>
      <c r="H16" s="16">
        <v>4813235904</v>
      </c>
      <c r="J16" s="16">
        <v>4483384868</v>
      </c>
    </row>
    <row r="17" spans="1:10" ht="15.75" customHeight="1">
      <c r="A17" s="5" t="s">
        <v>199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ht="15.75" customHeight="1">
      <c r="A18" s="5" t="s">
        <v>200</v>
      </c>
      <c r="B18" s="14">
        <v>6</v>
      </c>
      <c r="D18" s="16">
        <v>26480224</v>
      </c>
      <c r="E18" s="19"/>
      <c r="F18" s="16">
        <v>37880211</v>
      </c>
      <c r="H18" s="16">
        <v>386800000</v>
      </c>
      <c r="J18" s="4">
        <v>320000000</v>
      </c>
    </row>
    <row r="19" spans="1:10" ht="15.75" customHeight="1">
      <c r="A19" s="5" t="s">
        <v>8</v>
      </c>
      <c r="D19" s="16">
        <v>806342219</v>
      </c>
      <c r="F19" s="16">
        <v>1046714666</v>
      </c>
      <c r="H19" s="16">
        <v>187454975</v>
      </c>
      <c r="J19" s="16">
        <v>196304339</v>
      </c>
    </row>
    <row r="20" spans="1:10" ht="15.75" customHeight="1">
      <c r="A20" s="5" t="s">
        <v>93</v>
      </c>
      <c r="D20" s="16">
        <v>1746632817</v>
      </c>
      <c r="F20" s="16">
        <v>1447065651</v>
      </c>
      <c r="H20" s="16">
        <v>1041383496</v>
      </c>
      <c r="J20" s="16">
        <v>830082543</v>
      </c>
    </row>
    <row r="21" spans="1:10" ht="15.75" customHeight="1">
      <c r="A21" s="5" t="s">
        <v>94</v>
      </c>
      <c r="D21" s="16">
        <v>581309744</v>
      </c>
      <c r="F21" s="16">
        <v>672564695</v>
      </c>
      <c r="H21" s="16">
        <v>3412570</v>
      </c>
      <c r="J21" s="16">
        <v>3412570</v>
      </c>
    </row>
    <row r="22" spans="1:10" ht="15.75" customHeight="1">
      <c r="A22" s="5" t="s">
        <v>9</v>
      </c>
      <c r="B22" s="14">
        <v>7</v>
      </c>
      <c r="D22" s="16">
        <f>2093485335+3452</f>
        <v>2093488787</v>
      </c>
      <c r="F22" s="16">
        <v>2087863451</v>
      </c>
      <c r="H22" s="16">
        <f>248885961+223150685</f>
        <v>472036646</v>
      </c>
      <c r="J22" s="16">
        <f>971040333-783308219</f>
        <v>187732114</v>
      </c>
    </row>
    <row r="23" spans="1:10" ht="15.75" customHeight="1">
      <c r="A23" s="5" t="s">
        <v>33</v>
      </c>
      <c r="D23" s="20">
        <f>SUM(D13:D22)</f>
        <v>24973535721</v>
      </c>
      <c r="F23" s="20">
        <f>SUM(F13:F22)</f>
        <v>18304260709</v>
      </c>
      <c r="H23" s="20">
        <f>SUM(H13:H22)</f>
        <v>12656592915</v>
      </c>
      <c r="J23" s="20">
        <f>SUM(J13:J22)</f>
        <v>8607386469</v>
      </c>
    </row>
    <row r="24" spans="4:8" ht="15.75" customHeight="1">
      <c r="D24" s="16"/>
      <c r="H24" s="16"/>
    </row>
    <row r="25" spans="1:8" ht="15.75" customHeight="1">
      <c r="A25" s="1" t="s">
        <v>30</v>
      </c>
      <c r="D25" s="16"/>
      <c r="H25" s="16"/>
    </row>
    <row r="26" spans="1:8" ht="15.75" customHeight="1">
      <c r="A26" s="5" t="s">
        <v>39</v>
      </c>
      <c r="D26" s="16"/>
      <c r="H26" s="16"/>
    </row>
    <row r="27" spans="1:10" ht="15.75" customHeight="1">
      <c r="A27" s="5" t="s">
        <v>89</v>
      </c>
      <c r="D27" s="16"/>
      <c r="F27" s="16"/>
      <c r="H27" s="16"/>
      <c r="J27" s="16"/>
    </row>
    <row r="28" spans="1:10" ht="15.75" customHeight="1">
      <c r="A28" s="5" t="s">
        <v>158</v>
      </c>
      <c r="B28" s="14">
        <v>8</v>
      </c>
      <c r="D28" s="16">
        <v>7323743</v>
      </c>
      <c r="F28" s="16">
        <v>15669534</v>
      </c>
      <c r="H28" s="16">
        <v>18202766611</v>
      </c>
      <c r="J28" s="16">
        <v>18025222611</v>
      </c>
    </row>
    <row r="29" spans="1:10" ht="15.75" customHeight="1">
      <c r="A29" s="5" t="s">
        <v>54</v>
      </c>
      <c r="D29" s="16">
        <v>229883894</v>
      </c>
      <c r="F29" s="16">
        <v>166844895</v>
      </c>
      <c r="H29" s="16">
        <v>177701500</v>
      </c>
      <c r="I29" s="19"/>
      <c r="J29" s="16">
        <v>114662500</v>
      </c>
    </row>
    <row r="30" spans="1:10" ht="15.75" customHeight="1">
      <c r="A30" s="5" t="s">
        <v>31</v>
      </c>
      <c r="D30" s="16">
        <v>57673898</v>
      </c>
      <c r="F30" s="16">
        <v>57673898</v>
      </c>
      <c r="H30" s="14" t="s">
        <v>75</v>
      </c>
      <c r="I30" s="19"/>
      <c r="J30" s="21" t="s">
        <v>75</v>
      </c>
    </row>
    <row r="31" spans="1:10" ht="15.75" customHeight="1" hidden="1">
      <c r="A31" s="5" t="s">
        <v>145</v>
      </c>
      <c r="B31" s="14">
        <v>5</v>
      </c>
      <c r="D31" s="14" t="s">
        <v>75</v>
      </c>
      <c r="E31" s="19"/>
      <c r="F31" s="14" t="s">
        <v>75</v>
      </c>
      <c r="H31" s="16"/>
      <c r="I31" s="19"/>
      <c r="J31" s="21" t="s">
        <v>75</v>
      </c>
    </row>
    <row r="32" spans="1:10" ht="15.75" customHeight="1">
      <c r="A32" s="5" t="s">
        <v>62</v>
      </c>
      <c r="B32" s="14">
        <v>9</v>
      </c>
      <c r="D32" s="16">
        <v>73924027011</v>
      </c>
      <c r="F32" s="16">
        <v>77915758202</v>
      </c>
      <c r="H32" s="16">
        <v>17102963604</v>
      </c>
      <c r="J32" s="16">
        <v>19203826679</v>
      </c>
    </row>
    <row r="33" spans="1:10" ht="15.75" customHeight="1">
      <c r="A33" s="5" t="s">
        <v>139</v>
      </c>
      <c r="B33" s="14">
        <v>10</v>
      </c>
      <c r="D33" s="16">
        <v>9299041391</v>
      </c>
      <c r="F33" s="16">
        <v>9171707455</v>
      </c>
      <c r="H33" s="16">
        <v>7059563113</v>
      </c>
      <c r="J33" s="16">
        <v>6967167642</v>
      </c>
    </row>
    <row r="34" spans="1:10" ht="15.75" customHeight="1">
      <c r="A34" s="5" t="s">
        <v>113</v>
      </c>
      <c r="D34" s="16"/>
      <c r="H34" s="16"/>
      <c r="J34" s="16"/>
    </row>
    <row r="35" spans="1:10" ht="15.75" customHeight="1">
      <c r="A35" s="5" t="s">
        <v>43</v>
      </c>
      <c r="B35" s="14">
        <v>11</v>
      </c>
      <c r="D35" s="16">
        <v>15388313738</v>
      </c>
      <c r="F35" s="16">
        <v>16100144460</v>
      </c>
      <c r="H35" s="16">
        <v>958986009</v>
      </c>
      <c r="J35" s="16">
        <v>1088042903</v>
      </c>
    </row>
    <row r="36" spans="1:10" ht="15.75" customHeight="1">
      <c r="A36" s="5" t="s">
        <v>32</v>
      </c>
      <c r="D36" s="16">
        <v>426209080</v>
      </c>
      <c r="F36" s="16">
        <v>437875637</v>
      </c>
      <c r="H36" s="16">
        <v>251001315</v>
      </c>
      <c r="J36" s="16">
        <v>260661032</v>
      </c>
    </row>
    <row r="37" spans="1:10" ht="15.75" customHeight="1">
      <c r="A37" s="5" t="s">
        <v>40</v>
      </c>
      <c r="D37" s="20">
        <f>SUM(D28:D36)</f>
        <v>99332472755</v>
      </c>
      <c r="F37" s="20">
        <f>SUM(F27:F36)</f>
        <v>103865674081</v>
      </c>
      <c r="H37" s="20">
        <f>SUM(H28:H36)</f>
        <v>43752982152</v>
      </c>
      <c r="J37" s="20">
        <f>SUM(J27:J36)</f>
        <v>45659583367</v>
      </c>
    </row>
    <row r="38" spans="4:10" ht="15.75" customHeight="1">
      <c r="D38" s="16"/>
      <c r="H38" s="16"/>
      <c r="J38" s="16"/>
    </row>
    <row r="39" spans="1:10" ht="15.75" customHeight="1" thickBot="1">
      <c r="A39" s="1" t="s">
        <v>34</v>
      </c>
      <c r="D39" s="22">
        <f>D23+D37</f>
        <v>124306008476</v>
      </c>
      <c r="F39" s="22">
        <f>F23+F37</f>
        <v>122169934790</v>
      </c>
      <c r="H39" s="22">
        <f>H23+H37</f>
        <v>56409575067</v>
      </c>
      <c r="J39" s="22">
        <f>J23+J37</f>
        <v>54266969836</v>
      </c>
    </row>
    <row r="40" spans="1:10" ht="15.75" customHeight="1" thickTop="1">
      <c r="A40" s="4"/>
      <c r="C40" s="16"/>
      <c r="D40" s="16"/>
      <c r="E40" s="16"/>
      <c r="F40" s="16"/>
      <c r="G40" s="16"/>
      <c r="H40" s="16"/>
      <c r="I40" s="16"/>
      <c r="J40" s="16"/>
    </row>
    <row r="49" ht="15.75" customHeight="1" hidden="1"/>
    <row r="55" spans="1:10" ht="15.75" customHeight="1">
      <c r="A55" s="23" t="s">
        <v>204</v>
      </c>
      <c r="B55" s="24"/>
      <c r="C55" s="25"/>
      <c r="D55" s="25"/>
      <c r="E55" s="25"/>
      <c r="F55" s="25"/>
      <c r="G55" s="25"/>
      <c r="H55" s="25"/>
      <c r="I55" s="25"/>
      <c r="J55" s="25"/>
    </row>
    <row r="56" spans="1:10" ht="15.75" customHeight="1">
      <c r="A56" s="26"/>
      <c r="B56" s="26"/>
      <c r="C56" s="26"/>
      <c r="D56" s="26"/>
      <c r="E56" s="26"/>
      <c r="F56" s="26"/>
      <c r="G56" s="26"/>
      <c r="H56" s="26"/>
      <c r="I56" s="26"/>
      <c r="J56" s="27">
        <v>2</v>
      </c>
    </row>
    <row r="57" spans="1:10" ht="15.75" customHeight="1">
      <c r="A57" s="1" t="str">
        <f>A1</f>
        <v>True Corporation Public Company Limited</v>
      </c>
      <c r="B57" s="2"/>
      <c r="C57" s="3"/>
      <c r="D57" s="3"/>
      <c r="E57" s="3"/>
      <c r="F57" s="3"/>
      <c r="G57" s="3"/>
      <c r="H57" s="3"/>
      <c r="I57" s="3"/>
      <c r="J57" s="3"/>
    </row>
    <row r="58" spans="1:10" ht="15.75" customHeight="1">
      <c r="A58" s="1" t="s">
        <v>0</v>
      </c>
      <c r="B58" s="2"/>
      <c r="C58" s="3"/>
      <c r="D58" s="3"/>
      <c r="E58" s="3"/>
      <c r="F58" s="3"/>
      <c r="G58" s="3"/>
      <c r="H58" s="3"/>
      <c r="I58" s="3"/>
      <c r="J58" s="3"/>
    </row>
    <row r="59" spans="1:10" ht="15.75" customHeight="1">
      <c r="A59" s="6" t="str">
        <f>A3</f>
        <v>As at 30 June 2007 and 31 December 2006</v>
      </c>
      <c r="B59" s="7"/>
      <c r="C59" s="8"/>
      <c r="D59" s="8"/>
      <c r="E59" s="8"/>
      <c r="F59" s="8"/>
      <c r="G59" s="8"/>
      <c r="H59" s="8"/>
      <c r="I59" s="8"/>
      <c r="J59" s="8"/>
    </row>
    <row r="60" spans="1:10" ht="15.75" customHeight="1">
      <c r="A60" s="28"/>
      <c r="B60" s="29"/>
      <c r="C60" s="30"/>
      <c r="D60" s="30"/>
      <c r="E60" s="30"/>
      <c r="F60" s="30"/>
      <c r="G60" s="30"/>
      <c r="H60" s="30"/>
      <c r="I60" s="30"/>
      <c r="J60" s="30"/>
    </row>
    <row r="61" spans="1:10" ht="15.75" customHeight="1">
      <c r="A61" s="1"/>
      <c r="B61" s="2"/>
      <c r="C61" s="3"/>
      <c r="D61" s="9" t="s">
        <v>1</v>
      </c>
      <c r="E61" s="9"/>
      <c r="F61" s="9"/>
      <c r="G61" s="3"/>
      <c r="H61" s="9" t="s">
        <v>2</v>
      </c>
      <c r="I61" s="9"/>
      <c r="J61" s="9"/>
    </row>
    <row r="62" spans="1:10" ht="15.75" customHeight="1">
      <c r="A62" s="1"/>
      <c r="B62" s="2"/>
      <c r="C62" s="3"/>
      <c r="D62" s="10"/>
      <c r="E62" s="10"/>
      <c r="F62" s="10"/>
      <c r="G62" s="3"/>
      <c r="H62" s="10"/>
      <c r="I62" s="10"/>
      <c r="J62" s="10" t="s">
        <v>150</v>
      </c>
    </row>
    <row r="63" spans="1:10" ht="15.75" customHeight="1">
      <c r="A63" s="1"/>
      <c r="B63" s="2"/>
      <c r="C63" s="3"/>
      <c r="D63" s="10" t="s">
        <v>47</v>
      </c>
      <c r="E63" s="10"/>
      <c r="F63" s="10" t="s">
        <v>48</v>
      </c>
      <c r="G63" s="3"/>
      <c r="H63" s="10" t="s">
        <v>47</v>
      </c>
      <c r="I63" s="10"/>
      <c r="J63" s="10" t="s">
        <v>48</v>
      </c>
    </row>
    <row r="64" spans="1:10" ht="15.75" customHeight="1">
      <c r="A64" s="1"/>
      <c r="B64" s="2"/>
      <c r="C64" s="3"/>
      <c r="D64" s="11" t="str">
        <f>D8</f>
        <v>30 June</v>
      </c>
      <c r="E64" s="12"/>
      <c r="F64" s="11" t="str">
        <f>F8</f>
        <v>31 December</v>
      </c>
      <c r="G64" s="12"/>
      <c r="H64" s="11" t="str">
        <f>H8</f>
        <v>30 June</v>
      </c>
      <c r="I64" s="12"/>
      <c r="J64" s="11" t="str">
        <f>J8</f>
        <v>31 December</v>
      </c>
    </row>
    <row r="65" spans="1:10" ht="15.75" customHeight="1">
      <c r="A65" s="1"/>
      <c r="B65" s="2"/>
      <c r="C65" s="3"/>
      <c r="D65" s="11" t="str">
        <f>D9</f>
        <v>2007</v>
      </c>
      <c r="E65" s="12"/>
      <c r="F65" s="11" t="str">
        <f>F9</f>
        <v>2006</v>
      </c>
      <c r="G65" s="12"/>
      <c r="H65" s="11" t="str">
        <f>H9</f>
        <v>2007</v>
      </c>
      <c r="I65" s="12"/>
      <c r="J65" s="11" t="str">
        <f>J9</f>
        <v>2006</v>
      </c>
    </row>
    <row r="66" spans="1:10" ht="15.75" customHeight="1">
      <c r="A66" s="1"/>
      <c r="B66" s="7" t="s">
        <v>3</v>
      </c>
      <c r="C66" s="3"/>
      <c r="D66" s="13" t="s">
        <v>74</v>
      </c>
      <c r="E66" s="12"/>
      <c r="F66" s="13" t="str">
        <f>D66</f>
        <v>Baht </v>
      </c>
      <c r="G66" s="12"/>
      <c r="H66" s="13" t="str">
        <f>F66</f>
        <v>Baht </v>
      </c>
      <c r="I66" s="12"/>
      <c r="J66" s="13" t="str">
        <f>H66</f>
        <v>Baht </v>
      </c>
    </row>
    <row r="67" spans="1:11" ht="15.75" customHeight="1">
      <c r="A67" s="1" t="s">
        <v>121</v>
      </c>
      <c r="K67" s="5"/>
    </row>
    <row r="68" spans="1:11" ht="15.75" customHeight="1">
      <c r="A68" s="1" t="s">
        <v>35</v>
      </c>
      <c r="K68" s="5"/>
    </row>
    <row r="69" spans="1:11" ht="15.75" customHeight="1">
      <c r="A69" s="5" t="s">
        <v>95</v>
      </c>
      <c r="D69" s="16">
        <v>2300000000</v>
      </c>
      <c r="F69" s="16">
        <v>776460992</v>
      </c>
      <c r="H69" s="16">
        <v>1850000000</v>
      </c>
      <c r="J69" s="16">
        <v>626460992</v>
      </c>
      <c r="K69" s="5"/>
    </row>
    <row r="70" spans="1:11" ht="15.75" customHeight="1">
      <c r="A70" s="5" t="s">
        <v>201</v>
      </c>
      <c r="D70" s="5"/>
      <c r="E70" s="5"/>
      <c r="F70" s="5"/>
      <c r="G70" s="5"/>
      <c r="H70" s="5"/>
      <c r="I70" s="5"/>
      <c r="J70" s="5"/>
      <c r="K70" s="5"/>
    </row>
    <row r="71" spans="1:11" ht="15.75" customHeight="1">
      <c r="A71" s="5" t="s">
        <v>202</v>
      </c>
      <c r="D71" s="16">
        <v>12194291348</v>
      </c>
      <c r="F71" s="16">
        <v>11774863879</v>
      </c>
      <c r="H71" s="16">
        <v>865728468</v>
      </c>
      <c r="J71" s="16">
        <v>740182337</v>
      </c>
      <c r="K71" s="5"/>
    </row>
    <row r="72" spans="1:10" ht="15.75" customHeight="1">
      <c r="A72" s="5" t="s">
        <v>127</v>
      </c>
      <c r="B72" s="14">
        <v>12</v>
      </c>
      <c r="D72" s="16">
        <f>10831494091-12655084</f>
        <v>10818839007</v>
      </c>
      <c r="F72" s="16">
        <v>8837647828</v>
      </c>
      <c r="H72" s="16">
        <v>7058901000</v>
      </c>
      <c r="J72" s="16">
        <v>5754644000</v>
      </c>
    </row>
    <row r="73" spans="1:10" ht="15.75" customHeight="1">
      <c r="A73" s="5" t="s">
        <v>96</v>
      </c>
      <c r="D73" s="16">
        <f>2383868518+20279768</f>
        <v>2404148286</v>
      </c>
      <c r="F73" s="16">
        <v>2608346020</v>
      </c>
      <c r="H73" s="16">
        <v>55818254</v>
      </c>
      <c r="J73" s="16">
        <v>135620788</v>
      </c>
    </row>
    <row r="74" spans="1:10" ht="15.75" customHeight="1">
      <c r="A74" s="5" t="s">
        <v>10</v>
      </c>
      <c r="D74" s="16">
        <v>7071615963</v>
      </c>
      <c r="F74" s="16">
        <v>5723723575</v>
      </c>
      <c r="H74" s="16">
        <v>1073697543</v>
      </c>
      <c r="J74" s="16">
        <v>1107002242</v>
      </c>
    </row>
    <row r="75" spans="1:10" ht="15.75" customHeight="1">
      <c r="A75" s="5" t="s">
        <v>11</v>
      </c>
      <c r="B75" s="14">
        <v>13</v>
      </c>
      <c r="D75" s="16">
        <v>2872539398</v>
      </c>
      <c r="F75" s="16">
        <v>2511892013</v>
      </c>
      <c r="H75" s="16">
        <v>724722212</v>
      </c>
      <c r="J75" s="16">
        <v>753419510</v>
      </c>
    </row>
    <row r="76" spans="1:10" ht="15.75" customHeight="1">
      <c r="A76" s="5" t="s">
        <v>41</v>
      </c>
      <c r="D76" s="20">
        <f>SUM(D69:D75)</f>
        <v>37661434002</v>
      </c>
      <c r="F76" s="20">
        <f>SUM(F69:F75)</f>
        <v>32232934307</v>
      </c>
      <c r="H76" s="20">
        <f>SUM(H69:H75)</f>
        <v>11628867477</v>
      </c>
      <c r="J76" s="20">
        <f>SUM(J69:J75)</f>
        <v>9117329869</v>
      </c>
    </row>
    <row r="77" spans="4:10" ht="5.25" customHeight="1">
      <c r="D77" s="31"/>
      <c r="F77" s="31"/>
      <c r="H77" s="31"/>
      <c r="J77" s="31"/>
    </row>
    <row r="78" spans="1:8" ht="15.75" customHeight="1">
      <c r="A78" s="1" t="s">
        <v>36</v>
      </c>
      <c r="D78" s="16"/>
      <c r="H78" s="16"/>
    </row>
    <row r="79" spans="1:10" ht="15.75" customHeight="1">
      <c r="A79" s="5" t="s">
        <v>131</v>
      </c>
      <c r="B79" s="14">
        <v>6</v>
      </c>
      <c r="D79" s="14" t="s">
        <v>75</v>
      </c>
      <c r="E79" s="19"/>
      <c r="F79" s="14" t="s">
        <v>75</v>
      </c>
      <c r="H79" s="16">
        <v>2453329353</v>
      </c>
      <c r="J79" s="4">
        <v>2379758206</v>
      </c>
    </row>
    <row r="80" spans="1:10" ht="15.75" customHeight="1">
      <c r="A80" s="5" t="s">
        <v>60</v>
      </c>
      <c r="B80" s="14">
        <v>12</v>
      </c>
      <c r="D80" s="4">
        <f>76964478961+12655084</f>
        <v>76977134045</v>
      </c>
      <c r="F80" s="16">
        <v>80107905115</v>
      </c>
      <c r="H80" s="16">
        <f>36687212477-H79</f>
        <v>34233883124</v>
      </c>
      <c r="J80" s="16">
        <v>34652933906</v>
      </c>
    </row>
    <row r="81" spans="1:10" ht="15.75" customHeight="1">
      <c r="A81" s="5" t="s">
        <v>140</v>
      </c>
      <c r="B81" s="14">
        <v>10</v>
      </c>
      <c r="D81" s="16">
        <v>1437033807</v>
      </c>
      <c r="F81" s="16">
        <v>1402160531</v>
      </c>
      <c r="H81" s="16">
        <v>1028764881</v>
      </c>
      <c r="J81" s="16">
        <v>1026588326</v>
      </c>
    </row>
    <row r="82" spans="1:10" ht="15.75" customHeight="1">
      <c r="A82" s="5" t="s">
        <v>141</v>
      </c>
      <c r="B82" s="14">
        <v>14</v>
      </c>
      <c r="D82" s="4">
        <v>269274936</v>
      </c>
      <c r="F82" s="16">
        <v>184399705</v>
      </c>
      <c r="H82" s="14" t="s">
        <v>75</v>
      </c>
      <c r="J82" s="14" t="s">
        <v>75</v>
      </c>
    </row>
    <row r="83" spans="1:10" ht="15.75" customHeight="1">
      <c r="A83" s="5" t="s">
        <v>12</v>
      </c>
      <c r="D83" s="16">
        <v>875671473</v>
      </c>
      <c r="E83" s="32"/>
      <c r="F83" s="16">
        <v>842377937</v>
      </c>
      <c r="G83" s="32"/>
      <c r="H83" s="16">
        <v>253775420</v>
      </c>
      <c r="I83" s="32"/>
      <c r="J83" s="16">
        <v>271197530</v>
      </c>
    </row>
    <row r="84" spans="1:10" ht="15.75" customHeight="1">
      <c r="A84" s="5" t="s">
        <v>42</v>
      </c>
      <c r="D84" s="20">
        <f>SUM(D79:D83)</f>
        <v>79559114261</v>
      </c>
      <c r="E84" s="32"/>
      <c r="F84" s="20">
        <f>SUM(F79:F83)</f>
        <v>82536843288</v>
      </c>
      <c r="G84" s="32"/>
      <c r="H84" s="20">
        <f>SUM(H79:H83)</f>
        <v>37969752778</v>
      </c>
      <c r="I84" s="32"/>
      <c r="J84" s="20">
        <f>SUM(J79:J83)</f>
        <v>38330477968</v>
      </c>
    </row>
    <row r="85" spans="1:10" ht="15.75" customHeight="1">
      <c r="A85" s="1" t="s">
        <v>37</v>
      </c>
      <c r="D85" s="33">
        <f>D84+D76</f>
        <v>117220548263</v>
      </c>
      <c r="E85" s="32"/>
      <c r="F85" s="33">
        <f>F84+F76</f>
        <v>114769777595</v>
      </c>
      <c r="G85" s="32"/>
      <c r="H85" s="33">
        <f>H84+H76</f>
        <v>49598620255</v>
      </c>
      <c r="I85" s="32"/>
      <c r="J85" s="33">
        <f>J84+J76</f>
        <v>47447807837</v>
      </c>
    </row>
    <row r="86" spans="1:10" ht="5.25" customHeight="1">
      <c r="A86" s="1"/>
      <c r="D86" s="31"/>
      <c r="E86" s="32"/>
      <c r="F86" s="31"/>
      <c r="G86" s="32"/>
      <c r="H86" s="31"/>
      <c r="I86" s="32"/>
      <c r="J86" s="31"/>
    </row>
    <row r="87" spans="1:9" ht="15.75" customHeight="1">
      <c r="A87" s="1" t="s">
        <v>122</v>
      </c>
      <c r="D87" s="16"/>
      <c r="E87" s="32"/>
      <c r="G87" s="32"/>
      <c r="H87" s="16"/>
      <c r="I87" s="32"/>
    </row>
    <row r="88" spans="1:9" ht="15.75" customHeight="1">
      <c r="A88" s="5" t="s">
        <v>13</v>
      </c>
      <c r="B88" s="14">
        <v>15</v>
      </c>
      <c r="D88" s="16"/>
      <c r="E88" s="32"/>
      <c r="H88" s="16"/>
      <c r="I88" s="32"/>
    </row>
    <row r="89" spans="1:10" ht="15.75" customHeight="1">
      <c r="A89" s="5" t="s">
        <v>44</v>
      </c>
      <c r="D89" s="31"/>
      <c r="E89" s="32"/>
      <c r="F89" s="32"/>
      <c r="G89" s="32"/>
      <c r="H89" s="31"/>
      <c r="I89" s="32"/>
      <c r="J89" s="32"/>
    </row>
    <row r="90" spans="1:10" ht="15.75" customHeight="1" thickBot="1">
      <c r="A90" s="5" t="s">
        <v>56</v>
      </c>
      <c r="D90" s="16">
        <v>6993638460</v>
      </c>
      <c r="F90" s="16">
        <v>6993668460</v>
      </c>
      <c r="H90" s="16">
        <v>6993638460</v>
      </c>
      <c r="J90" s="22">
        <v>6993668460</v>
      </c>
    </row>
    <row r="91" spans="1:10" ht="15.75" customHeight="1" thickBot="1" thickTop="1">
      <c r="A91" s="5" t="s">
        <v>63</v>
      </c>
      <c r="D91" s="34">
        <v>40521555720</v>
      </c>
      <c r="F91" s="34">
        <v>40141056450</v>
      </c>
      <c r="H91" s="34">
        <v>40521555720</v>
      </c>
      <c r="J91" s="35">
        <v>40141056450</v>
      </c>
    </row>
    <row r="92" spans="1:10" ht="15.75" customHeight="1" thickTop="1">
      <c r="A92" s="5" t="s">
        <v>72</v>
      </c>
      <c r="D92" s="31"/>
      <c r="F92" s="32"/>
      <c r="H92" s="31"/>
      <c r="J92" s="32"/>
    </row>
    <row r="93" spans="1:10" ht="15.75" customHeight="1">
      <c r="A93" s="5" t="s">
        <v>69</v>
      </c>
      <c r="D93" s="16">
        <v>6993638460</v>
      </c>
      <c r="F93" s="16">
        <v>6993668460</v>
      </c>
      <c r="H93" s="16">
        <v>6993638460</v>
      </c>
      <c r="J93" s="16">
        <v>6993668460</v>
      </c>
    </row>
    <row r="94" spans="1:10" ht="15.75" customHeight="1">
      <c r="A94" s="5" t="s">
        <v>70</v>
      </c>
      <c r="D94" s="16">
        <v>38024029220</v>
      </c>
      <c r="F94" s="16">
        <v>38021608900</v>
      </c>
      <c r="H94" s="16">
        <v>38024029220</v>
      </c>
      <c r="J94" s="16">
        <v>38021608900</v>
      </c>
    </row>
    <row r="95" spans="1:10" ht="15.75" customHeight="1">
      <c r="A95" s="5" t="s">
        <v>67</v>
      </c>
      <c r="D95" s="16"/>
      <c r="F95" s="16"/>
      <c r="H95" s="16"/>
      <c r="J95" s="16"/>
    </row>
    <row r="96" spans="1:10" ht="15.75" customHeight="1">
      <c r="A96" s="5" t="s">
        <v>70</v>
      </c>
      <c r="D96" s="16">
        <v>11432046462</v>
      </c>
      <c r="F96" s="16">
        <v>11432046462</v>
      </c>
      <c r="H96" s="16">
        <v>11432046462</v>
      </c>
      <c r="J96" s="16">
        <v>11432046462</v>
      </c>
    </row>
    <row r="97" spans="1:10" ht="15.75" customHeight="1">
      <c r="A97" s="5" t="s">
        <v>68</v>
      </c>
      <c r="D97" s="16"/>
      <c r="F97" s="16"/>
      <c r="H97" s="16"/>
      <c r="J97" s="16"/>
    </row>
    <row r="98" spans="1:10" ht="15.75" customHeight="1">
      <c r="A98" s="5" t="s">
        <v>69</v>
      </c>
      <c r="D98" s="16">
        <v>-1492840775</v>
      </c>
      <c r="F98" s="16">
        <v>-1492846746</v>
      </c>
      <c r="H98" s="16">
        <v>-1492840775</v>
      </c>
      <c r="J98" s="4">
        <v>-1492846746</v>
      </c>
    </row>
    <row r="99" spans="1:10" ht="15.75" customHeight="1">
      <c r="A99" s="5" t="s">
        <v>70</v>
      </c>
      <c r="D99" s="16">
        <v>-3981794026</v>
      </c>
      <c r="F99" s="16">
        <v>-3980591884</v>
      </c>
      <c r="H99" s="16">
        <v>-3981794026</v>
      </c>
      <c r="J99" s="16">
        <v>-3980591884</v>
      </c>
    </row>
    <row r="100" spans="1:10" ht="15.75" customHeight="1">
      <c r="A100" s="5" t="s">
        <v>55</v>
      </c>
      <c r="D100" s="16">
        <v>104344130</v>
      </c>
      <c r="F100" s="16">
        <v>104344130</v>
      </c>
      <c r="H100" s="36" t="s">
        <v>75</v>
      </c>
      <c r="J100" s="36" t="s">
        <v>75</v>
      </c>
    </row>
    <row r="101" spans="1:10" ht="15.75" customHeight="1">
      <c r="A101" s="5" t="s">
        <v>128</v>
      </c>
      <c r="D101" s="16"/>
      <c r="F101" s="16"/>
      <c r="H101" s="14"/>
      <c r="J101" s="14"/>
    </row>
    <row r="102" spans="1:10" ht="15.75" customHeight="1">
      <c r="A102" s="5" t="s">
        <v>129</v>
      </c>
      <c r="D102" s="14" t="s">
        <v>75</v>
      </c>
      <c r="F102" s="16">
        <v>-415425</v>
      </c>
      <c r="H102" s="14" t="s">
        <v>75</v>
      </c>
      <c r="J102" s="14" t="s">
        <v>75</v>
      </c>
    </row>
    <row r="103" spans="1:10" ht="15.75" customHeight="1">
      <c r="A103" s="5" t="s">
        <v>101</v>
      </c>
      <c r="D103" s="16"/>
      <c r="F103" s="16"/>
      <c r="H103" s="16"/>
      <c r="J103" s="4"/>
    </row>
    <row r="104" spans="1:10" ht="14.25" customHeight="1">
      <c r="A104" s="5" t="s">
        <v>116</v>
      </c>
      <c r="D104" s="16">
        <v>34880969</v>
      </c>
      <c r="F104" s="16">
        <v>34880969</v>
      </c>
      <c r="H104" s="16">
        <v>34880969</v>
      </c>
      <c r="J104" s="16">
        <v>34880969</v>
      </c>
    </row>
    <row r="105" spans="1:10" ht="14.25" customHeight="1">
      <c r="A105" s="5" t="s">
        <v>61</v>
      </c>
      <c r="D105" s="33">
        <v>-44457102174</v>
      </c>
      <c r="F105" s="33">
        <v>-44244802411</v>
      </c>
      <c r="H105" s="33">
        <v>-44199005498</v>
      </c>
      <c r="J105" s="33">
        <v>-44189604162</v>
      </c>
    </row>
    <row r="106" spans="1:10" ht="15.75" customHeight="1">
      <c r="A106" s="1" t="s">
        <v>123</v>
      </c>
      <c r="D106" s="31">
        <f>SUM(D93:D105)</f>
        <v>6657202266</v>
      </c>
      <c r="E106" s="32"/>
      <c r="F106" s="31">
        <f>SUM(F93:F105)</f>
        <v>6867892455</v>
      </c>
      <c r="G106" s="32"/>
      <c r="H106" s="31">
        <f>SUM(H93:H105)</f>
        <v>6810954812</v>
      </c>
      <c r="I106" s="32"/>
      <c r="J106" s="31">
        <f>SUM(J93:J105)</f>
        <v>6819161999</v>
      </c>
    </row>
    <row r="107" spans="1:10" ht="15.75" customHeight="1">
      <c r="A107" s="5" t="s">
        <v>45</v>
      </c>
      <c r="B107" s="14">
        <v>8</v>
      </c>
      <c r="D107" s="33">
        <v>428257947</v>
      </c>
      <c r="F107" s="33">
        <v>532264740</v>
      </c>
      <c r="H107" s="24" t="s">
        <v>75</v>
      </c>
      <c r="I107" s="19"/>
      <c r="J107" s="37" t="s">
        <v>75</v>
      </c>
    </row>
    <row r="108" spans="1:10" ht="15.75" customHeight="1">
      <c r="A108" s="1" t="s">
        <v>38</v>
      </c>
      <c r="D108" s="33">
        <f>SUM(D106:D107)</f>
        <v>7085460213</v>
      </c>
      <c r="F108" s="33">
        <f>SUM(F106:F107)</f>
        <v>7400157195</v>
      </c>
      <c r="H108" s="33">
        <f>SUM(H106:H107)</f>
        <v>6810954812</v>
      </c>
      <c r="J108" s="33">
        <f>SUM(J106:J107)</f>
        <v>6819161999</v>
      </c>
    </row>
    <row r="109" spans="4:10" ht="6" customHeight="1">
      <c r="D109" s="16"/>
      <c r="F109" s="16"/>
      <c r="H109" s="16"/>
      <c r="J109" s="16"/>
    </row>
    <row r="110" spans="1:10" ht="15.75" customHeight="1" thickBot="1">
      <c r="A110" s="38" t="s">
        <v>124</v>
      </c>
      <c r="B110" s="38"/>
      <c r="D110" s="22">
        <f>+D108+D85</f>
        <v>124306008476</v>
      </c>
      <c r="F110" s="22">
        <f>+F108+F85</f>
        <v>122169934790</v>
      </c>
      <c r="H110" s="22">
        <f>+H108+H85</f>
        <v>56409575067</v>
      </c>
      <c r="J110" s="22">
        <f>+J108+J85</f>
        <v>54266969836</v>
      </c>
    </row>
    <row r="111" spans="1:10" ht="7.5" customHeight="1" thickTop="1">
      <c r="A111" s="39"/>
      <c r="B111" s="39"/>
      <c r="D111" s="31">
        <f>+D39-D110</f>
        <v>0</v>
      </c>
      <c r="F111" s="31"/>
      <c r="H111" s="31">
        <f>+H39-H110</f>
        <v>0</v>
      </c>
      <c r="J111" s="31"/>
    </row>
    <row r="112" spans="1:10" ht="15.75" customHeight="1">
      <c r="A112" s="40" t="str">
        <f>A55</f>
        <v>The accompanying notes on pages 9 to 32 are an integral part of these interim financial statements.</v>
      </c>
      <c r="B112" s="40"/>
      <c r="C112" s="40"/>
      <c r="D112" s="40"/>
      <c r="E112" s="40"/>
      <c r="F112" s="40"/>
      <c r="G112" s="40"/>
      <c r="H112" s="40"/>
      <c r="I112" s="40"/>
      <c r="J112" s="40"/>
    </row>
    <row r="113" spans="1:10" ht="15.75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7">
        <v>3</v>
      </c>
    </row>
    <row r="114" spans="1:10" ht="15" customHeight="1">
      <c r="A114" s="1" t="str">
        <f>+A57</f>
        <v>True Corporation Public Company Limited</v>
      </c>
      <c r="B114" s="2"/>
      <c r="C114" s="3"/>
      <c r="D114" s="3"/>
      <c r="E114" s="3"/>
      <c r="F114" s="3"/>
      <c r="G114" s="3"/>
      <c r="H114" s="3"/>
      <c r="I114" s="3"/>
      <c r="J114" s="3"/>
    </row>
    <row r="115" spans="1:10" ht="15" customHeight="1">
      <c r="A115" s="1" t="s">
        <v>106</v>
      </c>
      <c r="B115" s="2"/>
      <c r="C115" s="3"/>
      <c r="D115" s="3"/>
      <c r="E115" s="3"/>
      <c r="F115" s="3"/>
      <c r="G115" s="3"/>
      <c r="H115" s="3"/>
      <c r="I115" s="3"/>
      <c r="J115" s="3"/>
    </row>
    <row r="116" spans="1:10" ht="15" customHeight="1">
      <c r="A116" s="6" t="s">
        <v>172</v>
      </c>
      <c r="B116" s="7"/>
      <c r="C116" s="8"/>
      <c r="D116" s="8"/>
      <c r="E116" s="8"/>
      <c r="F116" s="8"/>
      <c r="G116" s="8"/>
      <c r="H116" s="8"/>
      <c r="I116" s="8"/>
      <c r="J116" s="8"/>
    </row>
    <row r="118" spans="1:10" ht="15.75" customHeight="1">
      <c r="A118" s="1"/>
      <c r="B118" s="2"/>
      <c r="C118" s="3"/>
      <c r="D118" s="9" t="s">
        <v>1</v>
      </c>
      <c r="E118" s="9"/>
      <c r="F118" s="9"/>
      <c r="G118" s="3"/>
      <c r="H118" s="9" t="s">
        <v>2</v>
      </c>
      <c r="I118" s="9"/>
      <c r="J118" s="9"/>
    </row>
    <row r="119" spans="1:10" ht="15.75" customHeight="1">
      <c r="A119" s="1"/>
      <c r="B119" s="2"/>
      <c r="C119" s="3"/>
      <c r="D119" s="10"/>
      <c r="E119" s="10"/>
      <c r="F119" s="10"/>
      <c r="G119" s="3"/>
      <c r="H119" s="10"/>
      <c r="I119" s="10"/>
      <c r="J119" s="10" t="s">
        <v>150</v>
      </c>
    </row>
    <row r="120" spans="1:10" ht="15.75" customHeight="1">
      <c r="A120" s="1"/>
      <c r="B120" s="2"/>
      <c r="C120" s="3"/>
      <c r="D120" s="11" t="str">
        <f>+D64</f>
        <v>30 June</v>
      </c>
      <c r="E120" s="12"/>
      <c r="F120" s="11" t="str">
        <f>+D120</f>
        <v>30 June</v>
      </c>
      <c r="G120" s="12"/>
      <c r="H120" s="11" t="str">
        <f>+D120</f>
        <v>30 June</v>
      </c>
      <c r="I120" s="12"/>
      <c r="J120" s="11" t="str">
        <f>+F120</f>
        <v>30 June</v>
      </c>
    </row>
    <row r="121" spans="1:10" ht="15.75" customHeight="1">
      <c r="A121" s="1"/>
      <c r="B121" s="2"/>
      <c r="C121" s="3"/>
      <c r="D121" s="11" t="str">
        <f>+D65</f>
        <v>2007</v>
      </c>
      <c r="E121" s="12"/>
      <c r="F121" s="11" t="s">
        <v>118</v>
      </c>
      <c r="G121" s="12"/>
      <c r="H121" s="11" t="str">
        <f>+D121</f>
        <v>2007</v>
      </c>
      <c r="I121" s="12"/>
      <c r="J121" s="11" t="str">
        <f>+F121</f>
        <v>2006</v>
      </c>
    </row>
    <row r="122" spans="1:10" ht="15.75" customHeight="1">
      <c r="A122" s="1"/>
      <c r="B122" s="7" t="s">
        <v>186</v>
      </c>
      <c r="C122" s="3"/>
      <c r="D122" s="13" t="s">
        <v>73</v>
      </c>
      <c r="E122" s="12"/>
      <c r="F122" s="13" t="s">
        <v>73</v>
      </c>
      <c r="G122" s="12"/>
      <c r="H122" s="13" t="str">
        <f>F122</f>
        <v>Baht</v>
      </c>
      <c r="I122" s="12"/>
      <c r="J122" s="13" t="str">
        <f>H122</f>
        <v>Baht</v>
      </c>
    </row>
    <row r="123" ht="15.75" customHeight="1">
      <c r="A123" s="1" t="s">
        <v>15</v>
      </c>
    </row>
    <row r="124" spans="1:11" ht="15.75" customHeight="1">
      <c r="A124" s="5" t="s">
        <v>16</v>
      </c>
      <c r="K124" s="5"/>
    </row>
    <row r="125" spans="1:11" ht="15.75" customHeight="1">
      <c r="A125" s="5" t="s">
        <v>17</v>
      </c>
      <c r="D125" s="16">
        <v>15736773725</v>
      </c>
      <c r="E125" s="16"/>
      <c r="F125" s="16">
        <v>12038405106</v>
      </c>
      <c r="G125" s="16"/>
      <c r="H125" s="16">
        <v>3793412268</v>
      </c>
      <c r="I125" s="16"/>
      <c r="J125" s="16">
        <v>4155885939</v>
      </c>
      <c r="K125" s="5"/>
    </row>
    <row r="126" spans="1:11" ht="15.75" customHeight="1">
      <c r="A126" s="5" t="s">
        <v>18</v>
      </c>
      <c r="D126" s="16">
        <v>246507795</v>
      </c>
      <c r="E126" s="16"/>
      <c r="F126" s="16">
        <v>271560925</v>
      </c>
      <c r="G126" s="16"/>
      <c r="H126" s="16">
        <v>49524898</v>
      </c>
      <c r="I126" s="16"/>
      <c r="J126" s="16">
        <v>113184746</v>
      </c>
      <c r="K126" s="41"/>
    </row>
    <row r="127" spans="1:11" ht="15.75" customHeight="1">
      <c r="A127" s="1" t="s">
        <v>19</v>
      </c>
      <c r="D127" s="20">
        <f>SUM(D125:D126)</f>
        <v>15983281520</v>
      </c>
      <c r="E127" s="16"/>
      <c r="F127" s="20">
        <f>SUM(F125:F126)</f>
        <v>12309966031</v>
      </c>
      <c r="G127" s="16"/>
      <c r="H127" s="20">
        <f>SUM(H125:H126)</f>
        <v>3842937166</v>
      </c>
      <c r="I127" s="16"/>
      <c r="J127" s="20">
        <f>SUM(J125:J126)</f>
        <v>4269070685</v>
      </c>
      <c r="K127" s="5"/>
    </row>
    <row r="128" spans="4:10" ht="15.75" customHeight="1">
      <c r="D128" s="16"/>
      <c r="E128" s="16"/>
      <c r="F128" s="16"/>
      <c r="G128" s="16"/>
      <c r="H128" s="16"/>
      <c r="I128" s="16"/>
      <c r="J128" s="16"/>
    </row>
    <row r="129" spans="1:10" ht="15.75" customHeight="1">
      <c r="A129" s="1" t="s">
        <v>51</v>
      </c>
      <c r="D129" s="16"/>
      <c r="E129" s="16"/>
      <c r="F129" s="16"/>
      <c r="G129" s="16"/>
      <c r="H129" s="16"/>
      <c r="I129" s="16"/>
      <c r="J129" s="16"/>
    </row>
    <row r="130" spans="1:10" ht="15.75" customHeight="1">
      <c r="A130" s="5" t="s">
        <v>102</v>
      </c>
      <c r="D130" s="16">
        <v>11835203993</v>
      </c>
      <c r="E130" s="16"/>
      <c r="F130" s="16">
        <v>8666137662</v>
      </c>
      <c r="G130" s="16"/>
      <c r="H130" s="16">
        <v>2429510497</v>
      </c>
      <c r="I130" s="16"/>
      <c r="J130" s="16">
        <v>2968333096</v>
      </c>
    </row>
    <row r="131" spans="1:10" ht="15.75" customHeight="1">
      <c r="A131" s="5" t="s">
        <v>20</v>
      </c>
      <c r="D131" s="16">
        <v>269441748</v>
      </c>
      <c r="E131" s="16"/>
      <c r="F131" s="16">
        <v>246602671</v>
      </c>
      <c r="G131" s="16"/>
      <c r="H131" s="16">
        <v>45967388</v>
      </c>
      <c r="I131" s="16"/>
      <c r="J131" s="16">
        <v>98441691</v>
      </c>
    </row>
    <row r="132" spans="1:10" ht="15.75" customHeight="1">
      <c r="A132" s="1" t="s">
        <v>52</v>
      </c>
      <c r="D132" s="20">
        <f>SUM(D130:D131)</f>
        <v>12104645741</v>
      </c>
      <c r="E132" s="16"/>
      <c r="F132" s="20">
        <f>SUM(F130:F131)</f>
        <v>8912740333</v>
      </c>
      <c r="G132" s="16"/>
      <c r="H132" s="20">
        <f>SUM(H130:H131)</f>
        <v>2475477885</v>
      </c>
      <c r="I132" s="16"/>
      <c r="J132" s="20">
        <f>SUM(J130:J131)</f>
        <v>3066774787</v>
      </c>
    </row>
    <row r="133" spans="1:10" ht="15.75" customHeight="1">
      <c r="A133" s="1" t="s">
        <v>53</v>
      </c>
      <c r="D133" s="16">
        <f>+D127-D132</f>
        <v>3878635779</v>
      </c>
      <c r="E133" s="16"/>
      <c r="F133" s="16">
        <f>+F127-F132</f>
        <v>3397225698</v>
      </c>
      <c r="G133" s="16"/>
      <c r="H133" s="16">
        <f>+H127-H132</f>
        <v>1367459281</v>
      </c>
      <c r="I133" s="16"/>
      <c r="J133" s="16">
        <f>+J127-J132</f>
        <v>1202295898</v>
      </c>
    </row>
    <row r="134" spans="1:10" ht="15.75" customHeight="1">
      <c r="A134" s="5" t="s">
        <v>27</v>
      </c>
      <c r="D134" s="33">
        <v>3322302570</v>
      </c>
      <c r="E134" s="16"/>
      <c r="F134" s="33">
        <v>3453315601</v>
      </c>
      <c r="G134" s="16"/>
      <c r="H134" s="33">
        <v>932551241</v>
      </c>
      <c r="I134" s="16"/>
      <c r="J134" s="33">
        <f>937573500-14619147</f>
        <v>922954353</v>
      </c>
    </row>
    <row r="135" spans="1:10" ht="15.75" customHeight="1">
      <c r="A135" s="1" t="s">
        <v>187</v>
      </c>
      <c r="D135" s="31"/>
      <c r="E135" s="16"/>
      <c r="F135" s="31"/>
      <c r="G135" s="16"/>
      <c r="H135" s="31"/>
      <c r="I135" s="16"/>
      <c r="J135" s="31"/>
    </row>
    <row r="136" spans="1:10" ht="15.75" customHeight="1">
      <c r="A136" s="1" t="s">
        <v>188</v>
      </c>
      <c r="D136" s="16">
        <f>+D133-D134</f>
        <v>556333209</v>
      </c>
      <c r="E136" s="16"/>
      <c r="F136" s="16">
        <f>+F133-F134</f>
        <v>-56089903</v>
      </c>
      <c r="G136" s="16"/>
      <c r="H136" s="16">
        <f>+H133-H134</f>
        <v>434908040</v>
      </c>
      <c r="I136" s="16"/>
      <c r="J136" s="16">
        <f>+J133-J134</f>
        <v>279341545</v>
      </c>
    </row>
    <row r="137" spans="1:10" ht="15.75" customHeight="1">
      <c r="A137" s="5" t="s">
        <v>64</v>
      </c>
      <c r="D137" s="16">
        <v>67522405</v>
      </c>
      <c r="E137" s="16"/>
      <c r="F137" s="16">
        <v>108202176</v>
      </c>
      <c r="G137" s="16"/>
      <c r="H137" s="16">
        <v>27706025</v>
      </c>
      <c r="I137" s="16"/>
      <c r="J137" s="16">
        <f>19167981+149499986</f>
        <v>168667967</v>
      </c>
    </row>
    <row r="138" spans="1:10" ht="15.75" customHeight="1">
      <c r="A138" s="5" t="s">
        <v>65</v>
      </c>
      <c r="D138" s="33">
        <v>-66681854</v>
      </c>
      <c r="E138" s="16"/>
      <c r="F138" s="33">
        <v>-74266121</v>
      </c>
      <c r="G138" s="16"/>
      <c r="H138" s="33">
        <v>-6761683</v>
      </c>
      <c r="I138" s="16"/>
      <c r="J138" s="33">
        <v>-7183106</v>
      </c>
    </row>
    <row r="139" spans="1:10" ht="15.75" customHeight="1">
      <c r="A139" s="1" t="s">
        <v>66</v>
      </c>
      <c r="D139" s="16">
        <f>SUM(D136:D138)</f>
        <v>557173760</v>
      </c>
      <c r="E139" s="16"/>
      <c r="F139" s="16">
        <f>SUM(F136:F138)</f>
        <v>-22153848</v>
      </c>
      <c r="G139" s="16"/>
      <c r="H139" s="16">
        <f>SUM(H136:H138)</f>
        <v>455852382</v>
      </c>
      <c r="I139" s="16"/>
      <c r="J139" s="16">
        <f>SUM(J136:J138)</f>
        <v>440826406</v>
      </c>
    </row>
    <row r="140" spans="1:10" ht="15.75" customHeight="1">
      <c r="A140" s="5" t="s">
        <v>103</v>
      </c>
      <c r="D140" s="16"/>
      <c r="E140" s="16"/>
      <c r="F140" s="16"/>
      <c r="G140" s="16"/>
      <c r="H140" s="16"/>
      <c r="I140" s="16"/>
      <c r="J140" s="16"/>
    </row>
    <row r="141" spans="1:10" ht="15.75" customHeight="1">
      <c r="A141" s="5" t="s">
        <v>159</v>
      </c>
      <c r="D141" s="33">
        <v>-3196756</v>
      </c>
      <c r="E141" s="16"/>
      <c r="F141" s="33">
        <v>-4907528</v>
      </c>
      <c r="G141" s="16"/>
      <c r="H141" s="24" t="s">
        <v>75</v>
      </c>
      <c r="I141" s="16"/>
      <c r="J141" s="24" t="s">
        <v>75</v>
      </c>
    </row>
    <row r="142" spans="1:10" ht="15.75" customHeight="1">
      <c r="A142" s="1" t="s">
        <v>180</v>
      </c>
      <c r="D142" s="16">
        <f>SUM(D139:D141)</f>
        <v>553977004</v>
      </c>
      <c r="E142" s="16"/>
      <c r="F142" s="16">
        <f>SUM(F139:F141)</f>
        <v>-27061376</v>
      </c>
      <c r="G142" s="16"/>
      <c r="H142" s="16">
        <f>SUM(H139:H141)</f>
        <v>455852382</v>
      </c>
      <c r="I142" s="16"/>
      <c r="J142" s="16">
        <f>SUM(J139:J141)</f>
        <v>440826406</v>
      </c>
    </row>
    <row r="143" spans="1:10" ht="15.75" customHeight="1">
      <c r="A143" s="5" t="s">
        <v>21</v>
      </c>
      <c r="D143" s="16">
        <v>23672515</v>
      </c>
      <c r="E143" s="16"/>
      <c r="F143" s="16">
        <v>28029826</v>
      </c>
      <c r="G143" s="16"/>
      <c r="H143" s="16">
        <v>122445588</v>
      </c>
      <c r="I143" s="16"/>
      <c r="J143" s="16">
        <v>98146350</v>
      </c>
    </row>
    <row r="144" spans="1:10" ht="15.75" customHeight="1">
      <c r="A144" s="5" t="s">
        <v>132</v>
      </c>
      <c r="D144" s="16">
        <v>-1795914236</v>
      </c>
      <c r="E144" s="16"/>
      <c r="F144" s="16">
        <v>-1431198598</v>
      </c>
      <c r="G144" s="16"/>
      <c r="H144" s="16">
        <v>-737317062</v>
      </c>
      <c r="I144" s="16"/>
      <c r="J144" s="16">
        <v>-658060574</v>
      </c>
    </row>
    <row r="145" spans="1:10" ht="15.75" customHeight="1">
      <c r="A145" s="5" t="s">
        <v>189</v>
      </c>
      <c r="D145" s="33">
        <v>631032015</v>
      </c>
      <c r="E145" s="16"/>
      <c r="F145" s="33">
        <v>-24490451</v>
      </c>
      <c r="G145" s="16"/>
      <c r="H145" s="33">
        <v>196086772</v>
      </c>
      <c r="I145" s="16"/>
      <c r="J145" s="33">
        <v>-22033481</v>
      </c>
    </row>
    <row r="146" spans="1:10" ht="15.75" customHeight="1">
      <c r="A146" s="1" t="s">
        <v>156</v>
      </c>
      <c r="D146" s="31">
        <f>SUM(D142:D145)</f>
        <v>-587232702</v>
      </c>
      <c r="E146" s="16"/>
      <c r="F146" s="31">
        <f>SUM(F142:F145)</f>
        <v>-1454720599</v>
      </c>
      <c r="G146" s="16"/>
      <c r="H146" s="31">
        <f>SUM(H142:H145)</f>
        <v>37067680</v>
      </c>
      <c r="I146" s="16"/>
      <c r="J146" s="31">
        <f>SUM(J142:J145)</f>
        <v>-141121299</v>
      </c>
    </row>
    <row r="147" spans="1:10" ht="15.75" customHeight="1">
      <c r="A147" s="5" t="s">
        <v>168</v>
      </c>
      <c r="D147" s="33">
        <v>-149497291</v>
      </c>
      <c r="E147" s="16"/>
      <c r="F147" s="33">
        <v>90932621</v>
      </c>
      <c r="G147" s="16"/>
      <c r="H147" s="33">
        <v>3349351</v>
      </c>
      <c r="I147" s="14"/>
      <c r="J147" s="42">
        <f>35152672+48434912</f>
        <v>83587584</v>
      </c>
    </row>
    <row r="148" spans="1:10" ht="15.75" customHeight="1">
      <c r="A148" s="1" t="s">
        <v>160</v>
      </c>
      <c r="D148" s="16">
        <f>SUM(D146:D147)</f>
        <v>-736729993</v>
      </c>
      <c r="E148" s="16"/>
      <c r="F148" s="16">
        <f>SUM(F146:F147)</f>
        <v>-1363787978</v>
      </c>
      <c r="G148" s="16"/>
      <c r="H148" s="16">
        <f>SUM(H146:H147)</f>
        <v>40417031</v>
      </c>
      <c r="I148" s="16"/>
      <c r="J148" s="16">
        <f>SUM(J146:J147)</f>
        <v>-57533715</v>
      </c>
    </row>
    <row r="149" spans="1:10" ht="15.75" customHeight="1">
      <c r="A149" s="5" t="s">
        <v>169</v>
      </c>
      <c r="D149" s="33">
        <v>46848886</v>
      </c>
      <c r="E149" s="16"/>
      <c r="F149" s="33">
        <v>50477087</v>
      </c>
      <c r="G149" s="16"/>
      <c r="H149" s="24" t="s">
        <v>75</v>
      </c>
      <c r="I149" s="14"/>
      <c r="J149" s="24" t="s">
        <v>75</v>
      </c>
    </row>
    <row r="150" spans="1:10" ht="15.75" customHeight="1" thickBot="1">
      <c r="A150" s="1" t="s">
        <v>134</v>
      </c>
      <c r="D150" s="22">
        <f>SUM(D148:D149)</f>
        <v>-689881107</v>
      </c>
      <c r="E150" s="16"/>
      <c r="F150" s="22">
        <f>SUM(F148:F149)</f>
        <v>-1313310891</v>
      </c>
      <c r="G150" s="16"/>
      <c r="H150" s="22">
        <f>SUM(H148:H149)</f>
        <v>40417031</v>
      </c>
      <c r="I150" s="16"/>
      <c r="J150" s="22">
        <f>SUM(J148:J149)</f>
        <v>-57533715</v>
      </c>
    </row>
    <row r="151" spans="4:10" ht="15.75" customHeight="1" thickTop="1">
      <c r="D151" s="31"/>
      <c r="E151" s="32"/>
      <c r="F151" s="31"/>
      <c r="G151" s="32"/>
      <c r="H151" s="31"/>
      <c r="I151" s="32"/>
      <c r="J151" s="31"/>
    </row>
    <row r="152" spans="1:2" ht="15.75" customHeight="1">
      <c r="A152" s="1" t="s">
        <v>104</v>
      </c>
      <c r="B152" s="5"/>
    </row>
    <row r="153" spans="1:10" ht="15.75" customHeight="1">
      <c r="A153" s="1" t="s">
        <v>105</v>
      </c>
      <c r="B153" s="14">
        <v>19</v>
      </c>
      <c r="D153" s="32"/>
      <c r="E153" s="32"/>
      <c r="F153" s="32"/>
      <c r="G153" s="32"/>
      <c r="H153" s="32"/>
      <c r="I153" s="32"/>
      <c r="J153" s="32"/>
    </row>
    <row r="154" spans="1:10" ht="15.75" customHeight="1">
      <c r="A154" s="43" t="s">
        <v>142</v>
      </c>
      <c r="D154" s="32">
        <v>-0.23</v>
      </c>
      <c r="E154" s="32"/>
      <c r="F154" s="32">
        <v>-0.44</v>
      </c>
      <c r="G154" s="32"/>
      <c r="H154" s="32">
        <v>-0.04</v>
      </c>
      <c r="I154" s="32"/>
      <c r="J154" s="32">
        <v>-0.07</v>
      </c>
    </row>
    <row r="155" spans="1:10" ht="15.75" customHeight="1">
      <c r="A155" s="43" t="s">
        <v>143</v>
      </c>
      <c r="D155" s="32">
        <v>-0.19</v>
      </c>
      <c r="E155" s="32"/>
      <c r="F155" s="32">
        <v>-0.35</v>
      </c>
      <c r="G155" s="32"/>
      <c r="H155" s="32">
        <v>-0.03</v>
      </c>
      <c r="I155" s="32"/>
      <c r="J155" s="32">
        <v>-0.05</v>
      </c>
    </row>
    <row r="156" spans="4:10" ht="15.75" customHeight="1">
      <c r="D156" s="32"/>
      <c r="E156" s="32"/>
      <c r="F156" s="32"/>
      <c r="G156" s="32"/>
      <c r="H156" s="32"/>
      <c r="I156" s="32"/>
      <c r="J156" s="32"/>
    </row>
    <row r="157" spans="4:10" ht="15.75" customHeight="1">
      <c r="D157" s="32"/>
      <c r="E157" s="32"/>
      <c r="F157" s="32"/>
      <c r="G157" s="32"/>
      <c r="H157" s="32"/>
      <c r="I157" s="32"/>
      <c r="J157" s="32"/>
    </row>
    <row r="158" spans="4:10" ht="15.75" customHeight="1">
      <c r="D158" s="32"/>
      <c r="E158" s="32"/>
      <c r="F158" s="32"/>
      <c r="G158" s="32"/>
      <c r="H158" s="32"/>
      <c r="I158" s="32"/>
      <c r="J158" s="32"/>
    </row>
    <row r="159" spans="4:10" ht="15.75" customHeight="1">
      <c r="D159" s="32"/>
      <c r="E159" s="32"/>
      <c r="F159" s="32"/>
      <c r="G159" s="32"/>
      <c r="H159" s="32"/>
      <c r="I159" s="32"/>
      <c r="J159" s="32"/>
    </row>
    <row r="160" spans="4:10" ht="15.75" customHeight="1">
      <c r="D160" s="32"/>
      <c r="E160" s="32"/>
      <c r="F160" s="32"/>
      <c r="G160" s="32"/>
      <c r="H160" s="32"/>
      <c r="I160" s="32"/>
      <c r="J160" s="32"/>
    </row>
    <row r="161" spans="4:10" ht="15.75" customHeight="1">
      <c r="D161" s="32"/>
      <c r="E161" s="32"/>
      <c r="F161" s="32"/>
      <c r="G161" s="32"/>
      <c r="H161" s="32"/>
      <c r="I161" s="32"/>
      <c r="J161" s="32"/>
    </row>
    <row r="162" spans="4:10" ht="15.75" customHeight="1">
      <c r="D162" s="32"/>
      <c r="E162" s="32"/>
      <c r="F162" s="32"/>
      <c r="G162" s="32"/>
      <c r="H162" s="32"/>
      <c r="I162" s="32"/>
      <c r="J162" s="32"/>
    </row>
    <row r="163" spans="4:10" ht="15.75" customHeight="1">
      <c r="D163" s="32"/>
      <c r="E163" s="32"/>
      <c r="F163" s="32"/>
      <c r="G163" s="32"/>
      <c r="H163" s="32"/>
      <c r="I163" s="32"/>
      <c r="J163" s="32"/>
    </row>
    <row r="164" spans="4:10" ht="24.75" customHeight="1">
      <c r="D164" s="32"/>
      <c r="F164" s="32"/>
      <c r="H164" s="32"/>
      <c r="J164" s="32"/>
    </row>
    <row r="165" spans="4:10" ht="15.75" customHeight="1">
      <c r="D165" s="32"/>
      <c r="F165" s="32"/>
      <c r="H165" s="32"/>
      <c r="J165" s="32"/>
    </row>
    <row r="166" spans="1:10" ht="14.25" customHeight="1">
      <c r="A166" s="44" t="str">
        <f>A55</f>
        <v>The accompanying notes on pages 9 to 32 are an integral part of these interim financial statements.</v>
      </c>
      <c r="B166" s="44"/>
      <c r="C166" s="44"/>
      <c r="D166" s="44"/>
      <c r="E166" s="44"/>
      <c r="F166" s="44"/>
      <c r="G166" s="44"/>
      <c r="H166" s="44"/>
      <c r="I166" s="44"/>
      <c r="J166" s="44"/>
    </row>
    <row r="167" ht="14.25" customHeight="1">
      <c r="J167" s="16">
        <v>4</v>
      </c>
    </row>
    <row r="168" spans="1:10" ht="15" customHeight="1">
      <c r="A168" s="1" t="str">
        <f>+A114</f>
        <v>True Corporation Public Company Limited</v>
      </c>
      <c r="B168" s="2"/>
      <c r="C168" s="3"/>
      <c r="D168" s="3"/>
      <c r="E168" s="3"/>
      <c r="F168" s="3"/>
      <c r="G168" s="3"/>
      <c r="H168" s="3"/>
      <c r="I168" s="3"/>
      <c r="J168" s="3"/>
    </row>
    <row r="169" spans="1:10" ht="15" customHeight="1">
      <c r="A169" s="1" t="str">
        <f>+A115</f>
        <v>Statements of Income (Unaudited)</v>
      </c>
      <c r="B169" s="2"/>
      <c r="C169" s="3"/>
      <c r="D169" s="3"/>
      <c r="E169" s="3"/>
      <c r="F169" s="3"/>
      <c r="G169" s="3"/>
      <c r="H169" s="3"/>
      <c r="I169" s="3"/>
      <c r="J169" s="3"/>
    </row>
    <row r="170" spans="1:10" ht="15" customHeight="1">
      <c r="A170" s="6" t="s">
        <v>173</v>
      </c>
      <c r="B170" s="7"/>
      <c r="C170" s="8"/>
      <c r="D170" s="8"/>
      <c r="E170" s="8"/>
      <c r="F170" s="8"/>
      <c r="G170" s="8"/>
      <c r="H170" s="8"/>
      <c r="I170" s="8"/>
      <c r="J170" s="8"/>
    </row>
    <row r="172" spans="1:10" ht="15.75" customHeight="1">
      <c r="A172" s="1"/>
      <c r="B172" s="2"/>
      <c r="C172" s="3"/>
      <c r="D172" s="9" t="s">
        <v>1</v>
      </c>
      <c r="E172" s="9"/>
      <c r="F172" s="9"/>
      <c r="G172" s="3"/>
      <c r="H172" s="9" t="s">
        <v>2</v>
      </c>
      <c r="I172" s="9"/>
      <c r="J172" s="9"/>
    </row>
    <row r="173" spans="1:10" ht="15.75" customHeight="1">
      <c r="A173" s="1"/>
      <c r="B173" s="2"/>
      <c r="C173" s="3"/>
      <c r="D173" s="10"/>
      <c r="E173" s="10"/>
      <c r="F173" s="10"/>
      <c r="G173" s="3"/>
      <c r="H173" s="10"/>
      <c r="I173" s="10"/>
      <c r="J173" s="10" t="s">
        <v>150</v>
      </c>
    </row>
    <row r="174" spans="1:10" ht="15.75" customHeight="1">
      <c r="A174" s="1"/>
      <c r="B174" s="2"/>
      <c r="C174" s="3"/>
      <c r="D174" s="11" t="str">
        <f>+D120</f>
        <v>30 June</v>
      </c>
      <c r="E174" s="12"/>
      <c r="F174" s="11" t="str">
        <f>+F120</f>
        <v>30 June</v>
      </c>
      <c r="G174" s="12"/>
      <c r="H174" s="11" t="str">
        <f>+H120</f>
        <v>30 June</v>
      </c>
      <c r="I174" s="12"/>
      <c r="J174" s="11" t="str">
        <f>+J120</f>
        <v>30 June</v>
      </c>
    </row>
    <row r="175" spans="1:10" ht="15.75" customHeight="1">
      <c r="A175" s="1"/>
      <c r="B175" s="2"/>
      <c r="C175" s="3"/>
      <c r="D175" s="11" t="str">
        <f>+D121</f>
        <v>2007</v>
      </c>
      <c r="E175" s="12"/>
      <c r="F175" s="11" t="str">
        <f>+F121</f>
        <v>2006</v>
      </c>
      <c r="G175" s="12"/>
      <c r="H175" s="11" t="str">
        <f>+H121</f>
        <v>2007</v>
      </c>
      <c r="I175" s="12"/>
      <c r="J175" s="11" t="str">
        <f>+F175</f>
        <v>2006</v>
      </c>
    </row>
    <row r="176" spans="1:10" ht="15.75" customHeight="1">
      <c r="A176" s="1"/>
      <c r="B176" s="7" t="s">
        <v>3</v>
      </c>
      <c r="C176" s="3"/>
      <c r="D176" s="13" t="s">
        <v>73</v>
      </c>
      <c r="E176" s="12"/>
      <c r="F176" s="13" t="s">
        <v>73</v>
      </c>
      <c r="G176" s="12"/>
      <c r="H176" s="13" t="str">
        <f>F176</f>
        <v>Baht</v>
      </c>
      <c r="I176" s="12"/>
      <c r="J176" s="13" t="str">
        <f>H176</f>
        <v>Baht</v>
      </c>
    </row>
    <row r="177" spans="1:2" ht="15.75" customHeight="1">
      <c r="A177" s="1" t="s">
        <v>15</v>
      </c>
      <c r="B177" s="14">
        <v>16</v>
      </c>
    </row>
    <row r="178" spans="1:11" ht="15.75" customHeight="1">
      <c r="A178" s="5" t="s">
        <v>16</v>
      </c>
      <c r="K178" s="5"/>
    </row>
    <row r="179" spans="1:11" ht="15.75" customHeight="1">
      <c r="A179" s="5" t="s">
        <v>17</v>
      </c>
      <c r="D179" s="16">
        <v>29661355997</v>
      </c>
      <c r="E179" s="16"/>
      <c r="F179" s="16">
        <v>24993378705</v>
      </c>
      <c r="G179" s="16"/>
      <c r="H179" s="16">
        <v>7631462791</v>
      </c>
      <c r="I179" s="16"/>
      <c r="J179" s="16">
        <v>8778325746</v>
      </c>
      <c r="K179" s="5"/>
    </row>
    <row r="180" spans="1:11" ht="15.75" customHeight="1">
      <c r="A180" s="5" t="s">
        <v>18</v>
      </c>
      <c r="D180" s="16">
        <v>580588472</v>
      </c>
      <c r="E180" s="16"/>
      <c r="F180" s="16">
        <v>694400857</v>
      </c>
      <c r="G180" s="16"/>
      <c r="H180" s="16">
        <v>110557022</v>
      </c>
      <c r="I180" s="16"/>
      <c r="J180" s="16">
        <v>233912285</v>
      </c>
      <c r="K180" s="41"/>
    </row>
    <row r="181" spans="1:11" ht="15.75" customHeight="1">
      <c r="A181" s="1" t="s">
        <v>19</v>
      </c>
      <c r="D181" s="20">
        <f>SUM(D179:D180)</f>
        <v>30241944469</v>
      </c>
      <c r="E181" s="16"/>
      <c r="F181" s="20">
        <f>SUM(F179:F180)</f>
        <v>25687779562</v>
      </c>
      <c r="G181" s="16"/>
      <c r="H181" s="20">
        <f>SUM(H179:H180)</f>
        <v>7742019813</v>
      </c>
      <c r="I181" s="16"/>
      <c r="J181" s="20">
        <f>SUM(J179:J180)</f>
        <v>9012238031</v>
      </c>
      <c r="K181" s="5"/>
    </row>
    <row r="182" spans="4:10" ht="15.75" customHeight="1">
      <c r="D182" s="16"/>
      <c r="E182" s="16"/>
      <c r="F182" s="16"/>
      <c r="G182" s="16"/>
      <c r="H182" s="16"/>
      <c r="I182" s="16"/>
      <c r="J182" s="16"/>
    </row>
    <row r="183" spans="1:10" ht="15.75" customHeight="1">
      <c r="A183" s="1" t="s">
        <v>51</v>
      </c>
      <c r="D183" s="16"/>
      <c r="E183" s="16"/>
      <c r="F183" s="16"/>
      <c r="G183" s="16"/>
      <c r="H183" s="16"/>
      <c r="I183" s="16"/>
      <c r="J183" s="16"/>
    </row>
    <row r="184" spans="1:10" ht="15.75" customHeight="1">
      <c r="A184" s="5" t="s">
        <v>102</v>
      </c>
      <c r="D184" s="16">
        <v>21687312483</v>
      </c>
      <c r="E184" s="16"/>
      <c r="F184" s="16">
        <v>17529463072</v>
      </c>
      <c r="G184" s="16"/>
      <c r="H184" s="16">
        <v>4956304086</v>
      </c>
      <c r="I184" s="16"/>
      <c r="J184" s="16">
        <v>6105147111</v>
      </c>
    </row>
    <row r="185" spans="1:10" ht="15.75" customHeight="1">
      <c r="A185" s="5" t="s">
        <v>20</v>
      </c>
      <c r="D185" s="16">
        <v>497044268</v>
      </c>
      <c r="E185" s="16"/>
      <c r="F185" s="16">
        <v>658824726</v>
      </c>
      <c r="G185" s="16"/>
      <c r="H185" s="16">
        <v>103405580</v>
      </c>
      <c r="I185" s="16"/>
      <c r="J185" s="16">
        <v>208898640</v>
      </c>
    </row>
    <row r="186" spans="1:10" ht="15.75" customHeight="1">
      <c r="A186" s="1" t="s">
        <v>52</v>
      </c>
      <c r="D186" s="20">
        <f>SUM(D184:D185)</f>
        <v>22184356751</v>
      </c>
      <c r="E186" s="16"/>
      <c r="F186" s="20">
        <f>SUM(F184:F185)</f>
        <v>18188287798</v>
      </c>
      <c r="G186" s="16"/>
      <c r="H186" s="20">
        <f>SUM(H184:H185)</f>
        <v>5059709666</v>
      </c>
      <c r="I186" s="16"/>
      <c r="J186" s="20">
        <f>SUM(J184:J185)</f>
        <v>6314045751</v>
      </c>
    </row>
    <row r="187" spans="1:10" ht="15.75" customHeight="1">
      <c r="A187" s="1" t="s">
        <v>53</v>
      </c>
      <c r="D187" s="16">
        <f>+D181-D186</f>
        <v>8057587718</v>
      </c>
      <c r="E187" s="16"/>
      <c r="F187" s="16">
        <f>+F181-F186</f>
        <v>7499491764</v>
      </c>
      <c r="G187" s="16"/>
      <c r="H187" s="16">
        <f>+H181-H186</f>
        <v>2682310147</v>
      </c>
      <c r="I187" s="16"/>
      <c r="J187" s="16">
        <f>+J181-J186</f>
        <v>2698192280</v>
      </c>
    </row>
    <row r="188" spans="1:10" ht="15.75" customHeight="1">
      <c r="A188" s="5" t="s">
        <v>27</v>
      </c>
      <c r="D188" s="33">
        <v>6513504065</v>
      </c>
      <c r="E188" s="16"/>
      <c r="F188" s="33">
        <v>6767884253</v>
      </c>
      <c r="G188" s="16"/>
      <c r="H188" s="33">
        <v>1849980112</v>
      </c>
      <c r="I188" s="16"/>
      <c r="J188" s="33">
        <f>1865251337-29238294</f>
        <v>1836013043</v>
      </c>
    </row>
    <row r="189" spans="1:10" ht="15.75" customHeight="1">
      <c r="A189" s="1" t="s">
        <v>166</v>
      </c>
      <c r="D189" s="16">
        <f>+D187-D188</f>
        <v>1544083653</v>
      </c>
      <c r="E189" s="16"/>
      <c r="F189" s="16">
        <f>+F187-F188</f>
        <v>731607511</v>
      </c>
      <c r="G189" s="16"/>
      <c r="H189" s="16">
        <f>+H187-H188</f>
        <v>832330035</v>
      </c>
      <c r="I189" s="16"/>
      <c r="J189" s="16">
        <f>+J187-J188</f>
        <v>862179237</v>
      </c>
    </row>
    <row r="190" spans="1:10" ht="15.75" customHeight="1">
      <c r="A190" s="5" t="s">
        <v>64</v>
      </c>
      <c r="D190" s="16">
        <v>176735656</v>
      </c>
      <c r="E190" s="16"/>
      <c r="F190" s="16">
        <v>249834250</v>
      </c>
      <c r="G190" s="16"/>
      <c r="H190" s="16">
        <v>48572106</v>
      </c>
      <c r="I190" s="16"/>
      <c r="J190" s="16">
        <f>48829370+149499986</f>
        <v>198329356</v>
      </c>
    </row>
    <row r="191" spans="1:10" ht="15.75" customHeight="1">
      <c r="A191" s="5" t="s">
        <v>65</v>
      </c>
      <c r="D191" s="33">
        <v>-116958797</v>
      </c>
      <c r="E191" s="16"/>
      <c r="F191" s="33">
        <v>-91142951</v>
      </c>
      <c r="G191" s="16"/>
      <c r="H191" s="33">
        <v>-33043887</v>
      </c>
      <c r="I191" s="16"/>
      <c r="J191" s="33">
        <v>-17898251</v>
      </c>
    </row>
    <row r="192" spans="1:10" ht="15.75" customHeight="1">
      <c r="A192" s="1" t="s">
        <v>66</v>
      </c>
      <c r="B192" s="14">
        <v>17</v>
      </c>
      <c r="D192" s="16">
        <f>SUM(D189:D191)</f>
        <v>1603860512</v>
      </c>
      <c r="E192" s="16"/>
      <c r="F192" s="16">
        <f>SUM(F189:F191)</f>
        <v>890298810</v>
      </c>
      <c r="G192" s="16"/>
      <c r="H192" s="16">
        <f>SUM(H189:H191)</f>
        <v>847858254</v>
      </c>
      <c r="I192" s="16"/>
      <c r="J192" s="16">
        <f>SUM(J189:J191)</f>
        <v>1042610342</v>
      </c>
    </row>
    <row r="193" spans="1:10" ht="15.75" customHeight="1">
      <c r="A193" s="5" t="s">
        <v>103</v>
      </c>
      <c r="D193" s="16"/>
      <c r="E193" s="16"/>
      <c r="F193" s="16"/>
      <c r="G193" s="16"/>
      <c r="H193" s="16"/>
      <c r="I193" s="16"/>
      <c r="J193" s="16"/>
    </row>
    <row r="194" spans="1:10" ht="15.75" customHeight="1">
      <c r="A194" s="5" t="s">
        <v>159</v>
      </c>
      <c r="B194" s="14">
        <v>8</v>
      </c>
      <c r="D194" s="33">
        <v>-8345792</v>
      </c>
      <c r="E194" s="16"/>
      <c r="F194" s="33">
        <v>-15066573</v>
      </c>
      <c r="G194" s="16"/>
      <c r="H194" s="24" t="s">
        <v>75</v>
      </c>
      <c r="I194" s="16"/>
      <c r="J194" s="24" t="s">
        <v>75</v>
      </c>
    </row>
    <row r="195" spans="1:10" ht="15.75" customHeight="1">
      <c r="A195" s="1" t="s">
        <v>167</v>
      </c>
      <c r="D195" s="16">
        <f>SUM(D192:D194)</f>
        <v>1595514720</v>
      </c>
      <c r="E195" s="16"/>
      <c r="F195" s="16">
        <f>SUM(F192:F194)</f>
        <v>875232237</v>
      </c>
      <c r="G195" s="16"/>
      <c r="H195" s="16">
        <f>SUM(H192:H194)</f>
        <v>847858254</v>
      </c>
      <c r="I195" s="16"/>
      <c r="J195" s="16">
        <f>SUM(J192:J194)</f>
        <v>1042610342</v>
      </c>
    </row>
    <row r="196" spans="1:10" ht="15.75" customHeight="1">
      <c r="A196" s="5" t="s">
        <v>21</v>
      </c>
      <c r="D196" s="16">
        <v>41079005</v>
      </c>
      <c r="E196" s="16"/>
      <c r="F196" s="16">
        <v>82027747</v>
      </c>
      <c r="G196" s="16"/>
      <c r="H196" s="16">
        <v>243200757</v>
      </c>
      <c r="I196" s="16"/>
      <c r="J196" s="16">
        <v>197863876</v>
      </c>
    </row>
    <row r="197" spans="1:10" ht="15.75" customHeight="1">
      <c r="A197" s="5" t="s">
        <v>132</v>
      </c>
      <c r="D197" s="16">
        <v>-3468534655</v>
      </c>
      <c r="E197" s="16"/>
      <c r="F197" s="16">
        <v>-2869169854</v>
      </c>
      <c r="G197" s="16"/>
      <c r="H197" s="16">
        <v>-1483101515</v>
      </c>
      <c r="I197" s="16"/>
      <c r="J197" s="16">
        <v>-1310771234</v>
      </c>
    </row>
    <row r="198" spans="1:10" ht="15.75" customHeight="1">
      <c r="A198" s="5" t="s">
        <v>147</v>
      </c>
      <c r="D198" s="33">
        <v>1872324237</v>
      </c>
      <c r="E198" s="16"/>
      <c r="F198" s="33">
        <v>1238067120</v>
      </c>
      <c r="G198" s="16"/>
      <c r="H198" s="33">
        <v>269371302</v>
      </c>
      <c r="I198" s="16"/>
      <c r="J198" s="33">
        <v>191660193</v>
      </c>
    </row>
    <row r="199" spans="1:10" ht="15.75" customHeight="1">
      <c r="A199" s="1" t="s">
        <v>156</v>
      </c>
      <c r="D199" s="31">
        <f>SUM(D195:D198)</f>
        <v>40383307</v>
      </c>
      <c r="E199" s="16"/>
      <c r="F199" s="31">
        <f>SUM(F195:F198)</f>
        <v>-673842750</v>
      </c>
      <c r="G199" s="16"/>
      <c r="H199" s="31">
        <f>SUM(H195:H198)</f>
        <v>-122671202</v>
      </c>
      <c r="I199" s="16"/>
      <c r="J199" s="31">
        <f>SUM(J195:J198)</f>
        <v>121363177</v>
      </c>
    </row>
    <row r="200" spans="1:10" ht="15.75" customHeight="1">
      <c r="A200" s="5" t="s">
        <v>168</v>
      </c>
      <c r="B200" s="14">
        <v>18</v>
      </c>
      <c r="D200" s="33">
        <v>-288575380</v>
      </c>
      <c r="E200" s="16"/>
      <c r="F200" s="33">
        <f>364831205+90932621</f>
        <v>455763826</v>
      </c>
      <c r="G200" s="16"/>
      <c r="H200" s="33">
        <v>113269866</v>
      </c>
      <c r="I200" s="14"/>
      <c r="J200" s="42">
        <f>-70545423+105554556</f>
        <v>35009133</v>
      </c>
    </row>
    <row r="201" spans="1:10" ht="15.75" customHeight="1">
      <c r="A201" s="1" t="s">
        <v>160</v>
      </c>
      <c r="D201" s="16">
        <f>SUM(D199:D200)</f>
        <v>-248192073</v>
      </c>
      <c r="E201" s="16"/>
      <c r="F201" s="16">
        <f>SUM(F199:F200)</f>
        <v>-218078924</v>
      </c>
      <c r="G201" s="16"/>
      <c r="H201" s="16">
        <f>SUM(H199:H200)</f>
        <v>-9401336</v>
      </c>
      <c r="I201" s="16"/>
      <c r="J201" s="16">
        <f>SUM(J199:J200)</f>
        <v>156372310</v>
      </c>
    </row>
    <row r="202" spans="1:10" ht="15.75" customHeight="1">
      <c r="A202" s="5" t="s">
        <v>169</v>
      </c>
      <c r="B202" s="14">
        <v>8</v>
      </c>
      <c r="D202" s="33">
        <v>35892310</v>
      </c>
      <c r="E202" s="16"/>
      <c r="F202" s="33">
        <v>26604268</v>
      </c>
      <c r="G202" s="16"/>
      <c r="H202" s="24" t="s">
        <v>75</v>
      </c>
      <c r="I202" s="14"/>
      <c r="J202" s="24" t="s">
        <v>75</v>
      </c>
    </row>
    <row r="203" spans="1:10" ht="15.75" customHeight="1" thickBot="1">
      <c r="A203" s="1" t="s">
        <v>134</v>
      </c>
      <c r="D203" s="22">
        <f>SUM(D201:D202)</f>
        <v>-212299763</v>
      </c>
      <c r="E203" s="16"/>
      <c r="F203" s="22">
        <f>SUM(F201:F202)</f>
        <v>-191474656</v>
      </c>
      <c r="G203" s="16"/>
      <c r="H203" s="22">
        <f>SUM(H201:H202)</f>
        <v>-9401336</v>
      </c>
      <c r="I203" s="16"/>
      <c r="J203" s="22">
        <f>SUM(J201:J202)</f>
        <v>156372310</v>
      </c>
    </row>
    <row r="204" spans="4:10" ht="15.75" customHeight="1" thickTop="1">
      <c r="D204" s="31">
        <f>+D105-F105-D203</f>
        <v>0</v>
      </c>
      <c r="E204" s="32"/>
      <c r="F204" s="31"/>
      <c r="G204" s="32"/>
      <c r="H204" s="31">
        <f>+H105-J105-H203</f>
        <v>0</v>
      </c>
      <c r="I204" s="32"/>
      <c r="J204" s="31"/>
    </row>
    <row r="205" spans="1:2" ht="15.75" customHeight="1">
      <c r="A205" s="1" t="s">
        <v>104</v>
      </c>
      <c r="B205" s="5"/>
    </row>
    <row r="206" spans="1:10" ht="15.75" customHeight="1">
      <c r="A206" s="1" t="s">
        <v>105</v>
      </c>
      <c r="B206" s="14">
        <v>19</v>
      </c>
      <c r="D206" s="32"/>
      <c r="E206" s="32"/>
      <c r="F206" s="32"/>
      <c r="G206" s="32"/>
      <c r="H206" s="32"/>
      <c r="I206" s="32"/>
      <c r="J206" s="32"/>
    </row>
    <row r="207" spans="1:10" ht="15.75" customHeight="1">
      <c r="A207" s="43" t="s">
        <v>142</v>
      </c>
      <c r="D207" s="32">
        <v>-0.15</v>
      </c>
      <c r="E207" s="32"/>
      <c r="F207" s="32">
        <v>-0.16</v>
      </c>
      <c r="G207" s="32"/>
      <c r="H207" s="32">
        <v>-0.09</v>
      </c>
      <c r="I207" s="32"/>
      <c r="J207" s="32">
        <v>-0.06</v>
      </c>
    </row>
    <row r="208" spans="1:10" ht="15.75" customHeight="1">
      <c r="A208" s="43" t="s">
        <v>143</v>
      </c>
      <c r="D208" s="32">
        <v>-0.12</v>
      </c>
      <c r="E208" s="32"/>
      <c r="F208" s="32">
        <v>-0.13</v>
      </c>
      <c r="G208" s="32"/>
      <c r="H208" s="32">
        <v>-0.08</v>
      </c>
      <c r="I208" s="32"/>
      <c r="J208" s="32">
        <v>-0.05</v>
      </c>
    </row>
    <row r="209" spans="4:10" ht="15.75" customHeight="1">
      <c r="D209" s="32"/>
      <c r="E209" s="32"/>
      <c r="F209" s="32"/>
      <c r="G209" s="32"/>
      <c r="H209" s="32"/>
      <c r="I209" s="32"/>
      <c r="J209" s="32"/>
    </row>
    <row r="210" spans="4:10" ht="15.75" customHeight="1">
      <c r="D210" s="32"/>
      <c r="E210" s="32"/>
      <c r="F210" s="32"/>
      <c r="G210" s="32"/>
      <c r="H210" s="32"/>
      <c r="I210" s="32"/>
      <c r="J210" s="32"/>
    </row>
    <row r="211" spans="4:10" ht="15.75" customHeight="1">
      <c r="D211" s="32"/>
      <c r="E211" s="32"/>
      <c r="F211" s="32"/>
      <c r="G211" s="32"/>
      <c r="H211" s="32"/>
      <c r="I211" s="32"/>
      <c r="J211" s="32"/>
    </row>
    <row r="212" spans="4:10" ht="15.75" customHeight="1">
      <c r="D212" s="32"/>
      <c r="E212" s="32"/>
      <c r="F212" s="32"/>
      <c r="G212" s="32"/>
      <c r="H212" s="32"/>
      <c r="I212" s="32"/>
      <c r="J212" s="32"/>
    </row>
    <row r="213" spans="4:10" ht="15.75" customHeight="1">
      <c r="D213" s="32"/>
      <c r="E213" s="32"/>
      <c r="F213" s="32"/>
      <c r="G213" s="32"/>
      <c r="H213" s="32"/>
      <c r="I213" s="32"/>
      <c r="J213" s="32"/>
    </row>
    <row r="214" spans="4:10" ht="15.75" customHeight="1">
      <c r="D214" s="32"/>
      <c r="E214" s="32"/>
      <c r="F214" s="32"/>
      <c r="G214" s="32"/>
      <c r="H214" s="32"/>
      <c r="I214" s="32"/>
      <c r="J214" s="32"/>
    </row>
    <row r="215" spans="4:10" ht="15.75" customHeight="1">
      <c r="D215" s="32"/>
      <c r="E215" s="32"/>
      <c r="F215" s="32"/>
      <c r="G215" s="32"/>
      <c r="H215" s="32"/>
      <c r="I215" s="32"/>
      <c r="J215" s="32"/>
    </row>
    <row r="216" spans="4:10" ht="15.75" customHeight="1">
      <c r="D216" s="32"/>
      <c r="E216" s="32"/>
      <c r="F216" s="32"/>
      <c r="G216" s="32"/>
      <c r="H216" s="32"/>
      <c r="I216" s="32"/>
      <c r="J216" s="32"/>
    </row>
    <row r="217" spans="4:10" ht="15.75" customHeight="1">
      <c r="D217" s="32"/>
      <c r="E217" s="32"/>
      <c r="F217" s="32"/>
      <c r="G217" s="32"/>
      <c r="H217" s="32"/>
      <c r="I217" s="32"/>
      <c r="J217" s="32"/>
    </row>
    <row r="218" spans="4:10" ht="24.75" customHeight="1">
      <c r="D218" s="32"/>
      <c r="F218" s="32"/>
      <c r="H218" s="32"/>
      <c r="J218" s="32"/>
    </row>
    <row r="219" spans="4:10" ht="15.75" customHeight="1">
      <c r="D219" s="32"/>
      <c r="F219" s="32"/>
      <c r="H219" s="32"/>
      <c r="J219" s="32"/>
    </row>
    <row r="220" spans="1:10" ht="14.25" customHeight="1">
      <c r="A220" s="44" t="str">
        <f>+A166</f>
        <v>The accompanying notes on pages 9 to 32 are an integral part of these interim financial statements.</v>
      </c>
      <c r="B220" s="44"/>
      <c r="C220" s="44"/>
      <c r="D220" s="44"/>
      <c r="E220" s="44"/>
      <c r="F220" s="44"/>
      <c r="G220" s="44"/>
      <c r="H220" s="44"/>
      <c r="I220" s="44"/>
      <c r="J220" s="44"/>
    </row>
    <row r="221" ht="14.25" customHeight="1">
      <c r="J221" s="16">
        <v>5</v>
      </c>
    </row>
  </sheetData>
  <mergeCells count="12">
    <mergeCell ref="A110:B110"/>
    <mergeCell ref="A112:J112"/>
    <mergeCell ref="H5:J5"/>
    <mergeCell ref="D5:F5"/>
    <mergeCell ref="D61:F61"/>
    <mergeCell ref="H61:J61"/>
    <mergeCell ref="D172:F172"/>
    <mergeCell ref="H172:J172"/>
    <mergeCell ref="A220:J220"/>
    <mergeCell ref="D118:F118"/>
    <mergeCell ref="H118:J118"/>
    <mergeCell ref="A166:J166"/>
  </mergeCells>
  <printOptions/>
  <pageMargins left="1" right="0.5" top="0.5" bottom="0.4" header="0.49" footer="0.4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2"/>
  <sheetViews>
    <sheetView showZeros="0" workbookViewId="0" topLeftCell="A19">
      <selection activeCell="A20" sqref="A20"/>
    </sheetView>
  </sheetViews>
  <sheetFormatPr defaultColWidth="9.140625" defaultRowHeight="15.75" customHeight="1"/>
  <cols>
    <col min="1" max="1" width="33.7109375" style="5" customWidth="1"/>
    <col min="2" max="2" width="12.28125" style="15" customWidth="1"/>
    <col min="3" max="3" width="0.5625" style="15" customWidth="1"/>
    <col min="4" max="4" width="13.28125" style="15" customWidth="1"/>
    <col min="5" max="5" width="0.5625" style="15" customWidth="1"/>
    <col min="6" max="6" width="12.8515625" style="15" customWidth="1"/>
    <col min="7" max="7" width="0.5625" style="15" customWidth="1"/>
    <col min="8" max="8" width="13.421875" style="15" customWidth="1"/>
    <col min="9" max="9" width="0.5625" style="5" customWidth="1"/>
    <col min="10" max="10" width="15.00390625" style="5" customWidth="1"/>
    <col min="11" max="11" width="0.5625" style="5" customWidth="1"/>
    <col min="12" max="12" width="15.57421875" style="5" customWidth="1"/>
    <col min="13" max="13" width="0.5625" style="5" customWidth="1"/>
    <col min="14" max="14" width="11.00390625" style="5" customWidth="1"/>
    <col min="15" max="15" width="0.42578125" style="5" customWidth="1"/>
    <col min="16" max="16" width="14.28125" style="5" customWidth="1"/>
    <col min="17" max="17" width="0.5625" style="5" customWidth="1"/>
    <col min="18" max="18" width="12.140625" style="5" customWidth="1"/>
    <col min="19" max="19" width="0.42578125" style="5" customWidth="1"/>
    <col min="20" max="20" width="11.8515625" style="5" customWidth="1"/>
    <col min="21" max="21" width="13.00390625" style="5" customWidth="1"/>
    <col min="22" max="16384" width="9.140625" style="5" customWidth="1"/>
  </cols>
  <sheetData>
    <row r="1" spans="1:8" ht="15.75" customHeight="1">
      <c r="A1" s="1" t="str">
        <f>'Eng 2-5'!A1</f>
        <v>True Corporation Public Company Limited</v>
      </c>
      <c r="B1" s="3"/>
      <c r="C1" s="3"/>
      <c r="D1" s="3"/>
      <c r="E1" s="3"/>
      <c r="F1" s="3"/>
      <c r="G1" s="3"/>
      <c r="H1" s="3"/>
    </row>
    <row r="2" spans="1:8" ht="15.75" customHeight="1">
      <c r="A2" s="1" t="s">
        <v>49</v>
      </c>
      <c r="B2" s="3"/>
      <c r="C2" s="3"/>
      <c r="D2" s="3"/>
      <c r="E2" s="3"/>
      <c r="F2" s="3"/>
      <c r="G2" s="3"/>
      <c r="H2" s="3"/>
    </row>
    <row r="3" spans="1:20" ht="15.75" customHeight="1">
      <c r="A3" s="6" t="s">
        <v>173</v>
      </c>
      <c r="B3" s="8"/>
      <c r="C3" s="8"/>
      <c r="D3" s="8"/>
      <c r="E3" s="8"/>
      <c r="F3" s="8"/>
      <c r="G3" s="8"/>
      <c r="H3" s="8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1:8" s="45" customFormat="1" ht="15.75" customHeight="1">
      <c r="A4" s="28"/>
      <c r="B4" s="30"/>
      <c r="C4" s="30"/>
      <c r="D4" s="30"/>
      <c r="E4" s="30"/>
      <c r="F4" s="30"/>
      <c r="G4" s="30"/>
      <c r="H4" s="30"/>
    </row>
    <row r="5" spans="2:20" s="19" customFormat="1" ht="15.75" customHeight="1">
      <c r="B5" s="9" t="s">
        <v>1</v>
      </c>
      <c r="C5" s="9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2:20" s="19" customFormat="1" ht="15.75" customHeight="1">
      <c r="B6" s="10"/>
      <c r="C6" s="10"/>
      <c r="D6" s="47"/>
      <c r="E6" s="47"/>
      <c r="F6" s="47"/>
      <c r="G6" s="47"/>
      <c r="H6" s="47"/>
      <c r="I6" s="47"/>
      <c r="J6" s="47"/>
      <c r="K6" s="47"/>
      <c r="L6" s="12" t="s">
        <v>90</v>
      </c>
      <c r="M6" s="47"/>
      <c r="N6" s="47"/>
      <c r="O6" s="47"/>
      <c r="P6" s="47"/>
      <c r="Q6" s="47"/>
      <c r="R6" s="47"/>
      <c r="S6" s="47"/>
      <c r="T6" s="47"/>
    </row>
    <row r="7" spans="2:20" s="19" customFormat="1" ht="15.75" customHeight="1">
      <c r="B7" s="10"/>
      <c r="C7" s="10"/>
      <c r="D7" s="47"/>
      <c r="E7" s="47"/>
      <c r="F7" s="47"/>
      <c r="G7" s="47"/>
      <c r="H7" s="47"/>
      <c r="I7" s="47"/>
      <c r="J7" s="47"/>
      <c r="K7" s="47"/>
      <c r="L7" s="12" t="s">
        <v>110</v>
      </c>
      <c r="M7" s="47"/>
      <c r="N7" s="47"/>
      <c r="O7" s="47"/>
      <c r="P7" s="47"/>
      <c r="Q7" s="47"/>
      <c r="R7" s="47"/>
      <c r="S7" s="47"/>
      <c r="T7" s="47"/>
    </row>
    <row r="8" spans="2:20" s="19" customFormat="1" ht="15.75" customHeight="1">
      <c r="B8" s="9" t="s">
        <v>76</v>
      </c>
      <c r="C8" s="9"/>
      <c r="D8" s="9"/>
      <c r="E8" s="12"/>
      <c r="F8" s="12"/>
      <c r="G8" s="12"/>
      <c r="H8" s="12"/>
      <c r="I8" s="12"/>
      <c r="J8" s="12" t="s">
        <v>57</v>
      </c>
      <c r="K8" s="12"/>
      <c r="L8" s="12" t="s">
        <v>97</v>
      </c>
      <c r="M8" s="12"/>
      <c r="N8" s="12"/>
      <c r="O8" s="12"/>
      <c r="P8" s="12"/>
      <c r="Q8" s="12"/>
      <c r="R8" s="12" t="s">
        <v>86</v>
      </c>
      <c r="S8" s="12"/>
      <c r="T8" s="12"/>
    </row>
    <row r="9" spans="2:20" s="19" customFormat="1" ht="15.75" customHeight="1">
      <c r="B9" s="12" t="s">
        <v>77</v>
      </c>
      <c r="C9" s="12"/>
      <c r="D9" s="12" t="s">
        <v>79</v>
      </c>
      <c r="E9" s="12"/>
      <c r="F9" s="12" t="s">
        <v>80</v>
      </c>
      <c r="G9" s="12"/>
      <c r="H9" s="12" t="s">
        <v>82</v>
      </c>
      <c r="I9" s="12"/>
      <c r="J9" s="12" t="s">
        <v>83</v>
      </c>
      <c r="K9" s="12"/>
      <c r="L9" s="12" t="s">
        <v>98</v>
      </c>
      <c r="M9" s="12"/>
      <c r="N9" s="12" t="s">
        <v>84</v>
      </c>
      <c r="O9" s="12"/>
      <c r="P9" s="12"/>
      <c r="Q9" s="12"/>
      <c r="R9" s="12" t="s">
        <v>87</v>
      </c>
      <c r="S9" s="12"/>
      <c r="T9" s="12"/>
    </row>
    <row r="10" spans="2:20" s="19" customFormat="1" ht="15.75" customHeight="1">
      <c r="B10" s="12" t="s">
        <v>78</v>
      </c>
      <c r="C10" s="12"/>
      <c r="D10" s="12" t="s">
        <v>78</v>
      </c>
      <c r="E10" s="12"/>
      <c r="F10" s="12" t="s">
        <v>81</v>
      </c>
      <c r="G10" s="12"/>
      <c r="H10" s="12" t="s">
        <v>81</v>
      </c>
      <c r="I10" s="12"/>
      <c r="J10" s="12" t="s">
        <v>58</v>
      </c>
      <c r="K10" s="12"/>
      <c r="L10" s="12" t="s">
        <v>99</v>
      </c>
      <c r="M10" s="12"/>
      <c r="N10" s="12" t="s">
        <v>85</v>
      </c>
      <c r="O10" s="12"/>
      <c r="P10" s="12" t="s">
        <v>14</v>
      </c>
      <c r="Q10" s="12"/>
      <c r="R10" s="12" t="s">
        <v>88</v>
      </c>
      <c r="S10" s="12"/>
      <c r="T10" s="12" t="s">
        <v>59</v>
      </c>
    </row>
    <row r="11" spans="2:20" s="19" customFormat="1" ht="15.75" customHeight="1">
      <c r="B11" s="13" t="s">
        <v>74</v>
      </c>
      <c r="C11" s="10"/>
      <c r="D11" s="13" t="str">
        <f>B11</f>
        <v>Baht </v>
      </c>
      <c r="F11" s="13" t="str">
        <f>D11</f>
        <v>Baht </v>
      </c>
      <c r="H11" s="13" t="str">
        <f>B11</f>
        <v>Baht </v>
      </c>
      <c r="J11" s="13" t="str">
        <f>B11</f>
        <v>Baht </v>
      </c>
      <c r="L11" s="13" t="s">
        <v>73</v>
      </c>
      <c r="N11" s="13" t="s">
        <v>73</v>
      </c>
      <c r="P11" s="13" t="str">
        <f>B11</f>
        <v>Baht </v>
      </c>
      <c r="R11" s="13" t="str">
        <f>B11</f>
        <v>Baht </v>
      </c>
      <c r="T11" s="13" t="str">
        <f>R11</f>
        <v>Baht </v>
      </c>
    </row>
    <row r="12" spans="2:20" s="19" customFormat="1" ht="15.75" customHeight="1">
      <c r="B12" s="10"/>
      <c r="C12" s="10"/>
      <c r="D12" s="10"/>
      <c r="F12" s="10"/>
      <c r="H12" s="10"/>
      <c r="J12" s="10"/>
      <c r="L12" s="10"/>
      <c r="N12" s="10"/>
      <c r="P12" s="10"/>
      <c r="R12" s="10"/>
      <c r="T12" s="10"/>
    </row>
    <row r="13" spans="1:21" ht="15.75" customHeight="1">
      <c r="A13" s="1" t="s">
        <v>144</v>
      </c>
      <c r="B13" s="16">
        <v>6993668460</v>
      </c>
      <c r="C13" s="16"/>
      <c r="D13" s="16">
        <v>38021608900</v>
      </c>
      <c r="E13" s="16"/>
      <c r="F13" s="16">
        <v>11432046462</v>
      </c>
      <c r="G13" s="16"/>
      <c r="H13" s="16">
        <v>-5473438630</v>
      </c>
      <c r="I13" s="4"/>
      <c r="J13" s="4">
        <v>104344130</v>
      </c>
      <c r="K13" s="4"/>
      <c r="L13" s="4">
        <v>-415425</v>
      </c>
      <c r="M13" s="4"/>
      <c r="N13" s="4">
        <v>34880969</v>
      </c>
      <c r="O13" s="4"/>
      <c r="P13" s="4">
        <v>-44244802411</v>
      </c>
      <c r="Q13" s="4"/>
      <c r="R13" s="4">
        <v>532264740</v>
      </c>
      <c r="S13" s="4"/>
      <c r="T13" s="4">
        <f>SUM(B13:R13)</f>
        <v>7400157195</v>
      </c>
      <c r="U13" s="4">
        <f>+T13-'Eng 2-5'!F108</f>
        <v>0</v>
      </c>
    </row>
    <row r="14" spans="1:20" ht="15.75" customHeight="1">
      <c r="A14" s="5" t="s">
        <v>203</v>
      </c>
      <c r="B14" s="14" t="s">
        <v>75</v>
      </c>
      <c r="C14" s="16"/>
      <c r="D14" s="16">
        <v>2390320</v>
      </c>
      <c r="E14" s="16"/>
      <c r="F14" s="14" t="s">
        <v>75</v>
      </c>
      <c r="G14" s="16"/>
      <c r="H14" s="4">
        <v>-1196171</v>
      </c>
      <c r="I14" s="4"/>
      <c r="J14" s="14" t="s">
        <v>75</v>
      </c>
      <c r="K14" s="4"/>
      <c r="L14" s="14" t="s">
        <v>75</v>
      </c>
      <c r="M14" s="4"/>
      <c r="N14" s="14" t="s">
        <v>75</v>
      </c>
      <c r="O14" s="4"/>
      <c r="P14" s="14" t="s">
        <v>75</v>
      </c>
      <c r="Q14" s="4"/>
      <c r="R14" s="14" t="s">
        <v>75</v>
      </c>
      <c r="S14" s="4"/>
      <c r="T14" s="4">
        <f>SUM(B14:R14)</f>
        <v>1194149</v>
      </c>
    </row>
    <row r="15" spans="1:20" ht="15.75" customHeight="1">
      <c r="A15" s="5" t="s">
        <v>177</v>
      </c>
      <c r="B15" s="4">
        <v>-30000</v>
      </c>
      <c r="C15" s="16"/>
      <c r="D15" s="16">
        <v>30000</v>
      </c>
      <c r="E15" s="16"/>
      <c r="F15" s="14" t="s">
        <v>75</v>
      </c>
      <c r="G15" s="16"/>
      <c r="H15" s="14" t="s">
        <v>75</v>
      </c>
      <c r="I15" s="4"/>
      <c r="J15" s="14" t="s">
        <v>75</v>
      </c>
      <c r="K15" s="4"/>
      <c r="L15" s="14" t="s">
        <v>75</v>
      </c>
      <c r="M15" s="4"/>
      <c r="N15" s="14" t="s">
        <v>75</v>
      </c>
      <c r="O15" s="4"/>
      <c r="P15" s="14" t="s">
        <v>75</v>
      </c>
      <c r="Q15" s="4"/>
      <c r="R15" s="14" t="s">
        <v>75</v>
      </c>
      <c r="S15" s="4"/>
      <c r="T15" s="14" t="s">
        <v>75</v>
      </c>
    </row>
    <row r="16" spans="1:21" ht="15.75" customHeight="1">
      <c r="A16" s="5" t="s">
        <v>196</v>
      </c>
      <c r="B16" s="16"/>
      <c r="C16" s="14"/>
      <c r="D16" s="16"/>
      <c r="E16" s="16"/>
      <c r="F16" s="14"/>
      <c r="G16" s="16"/>
      <c r="H16" s="14"/>
      <c r="I16" s="4"/>
      <c r="J16" s="14"/>
      <c r="K16" s="4"/>
      <c r="L16" s="14"/>
      <c r="M16" s="4"/>
      <c r="N16" s="14"/>
      <c r="O16" s="4"/>
      <c r="P16" s="14"/>
      <c r="Q16" s="4"/>
      <c r="R16" s="19"/>
      <c r="S16" s="4"/>
      <c r="T16" s="14"/>
      <c r="U16" s="4"/>
    </row>
    <row r="17" spans="1:21" ht="15.75" customHeight="1">
      <c r="A17" s="5" t="s">
        <v>197</v>
      </c>
      <c r="B17" s="14" t="s">
        <v>75</v>
      </c>
      <c r="C17" s="14"/>
      <c r="D17" s="14" t="s">
        <v>75</v>
      </c>
      <c r="E17" s="16"/>
      <c r="F17" s="14" t="s">
        <v>75</v>
      </c>
      <c r="G17" s="16"/>
      <c r="H17" s="14" t="s">
        <v>75</v>
      </c>
      <c r="I17" s="4"/>
      <c r="J17" s="14" t="s">
        <v>75</v>
      </c>
      <c r="K17" s="4"/>
      <c r="L17" s="4">
        <v>415425</v>
      </c>
      <c r="M17" s="4"/>
      <c r="N17" s="14" t="s">
        <v>75</v>
      </c>
      <c r="O17" s="4"/>
      <c r="P17" s="14" t="s">
        <v>75</v>
      </c>
      <c r="Q17" s="4"/>
      <c r="R17" s="19" t="s">
        <v>75</v>
      </c>
      <c r="S17" s="4"/>
      <c r="T17" s="16">
        <f>SUM(B17:R17)</f>
        <v>415425</v>
      </c>
      <c r="U17" s="4"/>
    </row>
    <row r="18" spans="1:20" ht="15.75" customHeight="1">
      <c r="A18" s="5" t="s">
        <v>117</v>
      </c>
      <c r="B18" s="14" t="s">
        <v>75</v>
      </c>
      <c r="C18" s="14"/>
      <c r="D18" s="14" t="s">
        <v>75</v>
      </c>
      <c r="E18" s="16"/>
      <c r="F18" s="14" t="s">
        <v>75</v>
      </c>
      <c r="G18" s="16"/>
      <c r="H18" s="14" t="s">
        <v>75</v>
      </c>
      <c r="I18" s="4"/>
      <c r="J18" s="14" t="s">
        <v>75</v>
      </c>
      <c r="K18" s="4"/>
      <c r="L18" s="14" t="s">
        <v>75</v>
      </c>
      <c r="M18" s="4"/>
      <c r="N18" s="14" t="s">
        <v>75</v>
      </c>
      <c r="O18" s="4"/>
      <c r="P18" s="4">
        <f>'Eng 2-5'!D203</f>
        <v>-212299763</v>
      </c>
      <c r="Q18" s="4"/>
      <c r="R18" s="16">
        <f>-'Eng 2-5'!D202</f>
        <v>-35892310</v>
      </c>
      <c r="S18" s="4"/>
      <c r="T18" s="16">
        <f>SUM(B18:R18)</f>
        <v>-248192073</v>
      </c>
    </row>
    <row r="19" spans="1:20" ht="15.75" customHeight="1">
      <c r="A19" s="5" t="s">
        <v>181</v>
      </c>
      <c r="B19" s="14" t="s">
        <v>75</v>
      </c>
      <c r="C19" s="36"/>
      <c r="D19" s="14" t="s">
        <v>75</v>
      </c>
      <c r="E19" s="16"/>
      <c r="F19" s="14" t="s">
        <v>75</v>
      </c>
      <c r="G19" s="16"/>
      <c r="H19" s="14" t="s">
        <v>75</v>
      </c>
      <c r="I19" s="4"/>
      <c r="J19" s="14" t="s">
        <v>75</v>
      </c>
      <c r="K19" s="4"/>
      <c r="L19" s="14" t="s">
        <v>75</v>
      </c>
      <c r="M19" s="4"/>
      <c r="N19" s="14" t="s">
        <v>75</v>
      </c>
      <c r="O19" s="4"/>
      <c r="P19" s="14" t="s">
        <v>75</v>
      </c>
      <c r="Q19" s="4"/>
      <c r="R19" s="16">
        <v>2522884</v>
      </c>
      <c r="S19" s="4"/>
      <c r="T19" s="16">
        <f>SUM(B19:R19)</f>
        <v>2522884</v>
      </c>
    </row>
    <row r="20" spans="1:20" ht="15.75" customHeight="1">
      <c r="A20" s="5" t="s">
        <v>161</v>
      </c>
      <c r="B20" s="14" t="s">
        <v>75</v>
      </c>
      <c r="C20" s="36"/>
      <c r="D20" s="14" t="s">
        <v>75</v>
      </c>
      <c r="E20" s="16"/>
      <c r="F20" s="14" t="s">
        <v>75</v>
      </c>
      <c r="G20" s="16"/>
      <c r="H20" s="14" t="s">
        <v>75</v>
      </c>
      <c r="I20" s="4"/>
      <c r="J20" s="14" t="s">
        <v>75</v>
      </c>
      <c r="K20" s="4"/>
      <c r="L20" s="14" t="s">
        <v>75</v>
      </c>
      <c r="M20" s="4"/>
      <c r="N20" s="14" t="s">
        <v>75</v>
      </c>
      <c r="O20" s="4"/>
      <c r="P20" s="14" t="s">
        <v>75</v>
      </c>
      <c r="Q20" s="4"/>
      <c r="R20" s="42">
        <f>-63287367-7350000</f>
        <v>-70637367</v>
      </c>
      <c r="S20" s="4"/>
      <c r="T20" s="16">
        <f>SUM(B20:R20)</f>
        <v>-70637367</v>
      </c>
    </row>
    <row r="21" spans="1:21" ht="15.75" customHeight="1" thickBot="1">
      <c r="A21" s="1" t="s">
        <v>175</v>
      </c>
      <c r="B21" s="35">
        <f>SUM(B13:B20)</f>
        <v>6993638460</v>
      </c>
      <c r="C21" s="31"/>
      <c r="D21" s="35">
        <f aca="true" t="shared" si="0" ref="D21:K21">SUM(D13:D20)</f>
        <v>38024029220</v>
      </c>
      <c r="E21" s="31">
        <f t="shared" si="0"/>
        <v>0</v>
      </c>
      <c r="F21" s="35">
        <f t="shared" si="0"/>
        <v>11432046462</v>
      </c>
      <c r="G21" s="31">
        <f t="shared" si="0"/>
        <v>0</v>
      </c>
      <c r="H21" s="35">
        <f t="shared" si="0"/>
        <v>-5474634801</v>
      </c>
      <c r="I21" s="31">
        <f t="shared" si="0"/>
        <v>0</v>
      </c>
      <c r="J21" s="35">
        <f t="shared" si="0"/>
        <v>104344130</v>
      </c>
      <c r="K21" s="31">
        <f t="shared" si="0"/>
        <v>0</v>
      </c>
      <c r="L21" s="48" t="s">
        <v>75</v>
      </c>
      <c r="M21" s="31"/>
      <c r="N21" s="35">
        <f>SUM(N13:N20)</f>
        <v>34880969</v>
      </c>
      <c r="O21" s="31"/>
      <c r="P21" s="35">
        <f>SUM(P13:P20)</f>
        <v>-44457102174</v>
      </c>
      <c r="Q21" s="31">
        <f>SUM(Q13:Q20)</f>
        <v>0</v>
      </c>
      <c r="R21" s="35">
        <f>SUM(R13:R20)</f>
        <v>428257947</v>
      </c>
      <c r="S21" s="31">
        <f>SUM(S13:S20)</f>
        <v>0</v>
      </c>
      <c r="T21" s="35">
        <f>SUM(T13:T20)</f>
        <v>7085460213</v>
      </c>
      <c r="U21" s="4">
        <f>T21-'Eng 2-5'!D108</f>
        <v>0</v>
      </c>
    </row>
    <row r="22" spans="1:20" ht="15.75" customHeight="1" thickTop="1">
      <c r="A22" s="1"/>
      <c r="B22" s="31">
        <f>B21-'Eng 2-5'!D93</f>
        <v>0</v>
      </c>
      <c r="C22" s="31"/>
      <c r="D22" s="31">
        <f>D21-'Eng 2-5'!D94</f>
        <v>0</v>
      </c>
      <c r="E22" s="32"/>
      <c r="F22" s="31">
        <f>F21-'Eng 2-5'!D96</f>
        <v>0</v>
      </c>
      <c r="G22" s="32"/>
      <c r="H22" s="31">
        <f>H21-'Eng 2-5'!D98-'Eng 2-5'!D99</f>
        <v>0</v>
      </c>
      <c r="I22" s="32"/>
      <c r="J22" s="32">
        <f>J21-'Eng 2-5'!D100</f>
        <v>0</v>
      </c>
      <c r="K22" s="32"/>
      <c r="L22" s="31"/>
      <c r="M22" s="32"/>
      <c r="N22" s="31">
        <f>N21-'Eng 2-5'!D104</f>
        <v>0</v>
      </c>
      <c r="O22" s="32"/>
      <c r="P22" s="31">
        <f>P21-'Eng 2-5'!D105</f>
        <v>0</v>
      </c>
      <c r="Q22" s="32"/>
      <c r="R22" s="31">
        <f>R21-'Eng 2-5'!D107</f>
        <v>0</v>
      </c>
      <c r="S22" s="32"/>
      <c r="T22" s="31">
        <f>+T21-'Eng 2-5'!D108</f>
        <v>0</v>
      </c>
    </row>
    <row r="23" spans="1:20" ht="15.75" customHeight="1">
      <c r="A23" s="1" t="s">
        <v>119</v>
      </c>
      <c r="B23" s="16">
        <v>6994055190</v>
      </c>
      <c r="C23" s="16"/>
      <c r="D23" s="16">
        <v>33953398340</v>
      </c>
      <c r="E23" s="16"/>
      <c r="F23" s="16">
        <v>11432046462</v>
      </c>
      <c r="G23" s="16"/>
      <c r="H23" s="16">
        <v>-4764910619</v>
      </c>
      <c r="I23" s="4"/>
      <c r="J23" s="4">
        <v>104344130</v>
      </c>
      <c r="K23" s="4"/>
      <c r="L23" s="4">
        <v>-415425</v>
      </c>
      <c r="M23" s="4"/>
      <c r="N23" s="4">
        <v>34880969</v>
      </c>
      <c r="O23" s="4"/>
      <c r="P23" s="4">
        <v>-40064770336</v>
      </c>
      <c r="Q23" s="4"/>
      <c r="R23" s="4">
        <v>223229902</v>
      </c>
      <c r="S23" s="4"/>
      <c r="T23" s="4">
        <f>SUM(B23:R23)</f>
        <v>7911858613</v>
      </c>
    </row>
    <row r="24" spans="1:20" ht="15.75" customHeight="1">
      <c r="A24" s="5" t="s">
        <v>133</v>
      </c>
      <c r="B24" s="14" t="s">
        <v>75</v>
      </c>
      <c r="C24" s="16"/>
      <c r="D24" s="16">
        <v>30674010</v>
      </c>
      <c r="E24" s="16"/>
      <c r="F24" s="14" t="s">
        <v>75</v>
      </c>
      <c r="G24" s="16"/>
      <c r="H24" s="4">
        <v>-15349986</v>
      </c>
      <c r="I24" s="4"/>
      <c r="J24" s="14" t="s">
        <v>75</v>
      </c>
      <c r="K24" s="4"/>
      <c r="L24" s="14" t="s">
        <v>75</v>
      </c>
      <c r="M24" s="4"/>
      <c r="N24" s="14" t="s">
        <v>75</v>
      </c>
      <c r="O24" s="4"/>
      <c r="P24" s="14" t="s">
        <v>75</v>
      </c>
      <c r="Q24" s="4"/>
      <c r="R24" s="14" t="s">
        <v>75</v>
      </c>
      <c r="S24" s="4"/>
      <c r="T24" s="4">
        <f>SUM(B24:R24)</f>
        <v>15324024</v>
      </c>
    </row>
    <row r="25" spans="1:20" ht="15.75" customHeight="1">
      <c r="A25" s="5" t="s">
        <v>177</v>
      </c>
      <c r="B25" s="4">
        <v>-237510</v>
      </c>
      <c r="C25" s="16"/>
      <c r="D25" s="16">
        <v>237510</v>
      </c>
      <c r="E25" s="16"/>
      <c r="F25" s="14" t="s">
        <v>75</v>
      </c>
      <c r="G25" s="16"/>
      <c r="H25" s="14" t="s">
        <v>75</v>
      </c>
      <c r="I25" s="4"/>
      <c r="J25" s="14" t="s">
        <v>75</v>
      </c>
      <c r="K25" s="4"/>
      <c r="L25" s="14" t="s">
        <v>75</v>
      </c>
      <c r="M25" s="4"/>
      <c r="N25" s="14" t="s">
        <v>75</v>
      </c>
      <c r="O25" s="4"/>
      <c r="P25" s="14" t="s">
        <v>75</v>
      </c>
      <c r="Q25" s="4"/>
      <c r="R25" s="14" t="s">
        <v>75</v>
      </c>
      <c r="S25" s="4"/>
      <c r="T25" s="14" t="s">
        <v>75</v>
      </c>
    </row>
    <row r="26" spans="1:20" ht="15.75" customHeight="1">
      <c r="A26" s="5" t="s">
        <v>117</v>
      </c>
      <c r="B26" s="14" t="s">
        <v>75</v>
      </c>
      <c r="C26" s="14"/>
      <c r="D26" s="14" t="s">
        <v>75</v>
      </c>
      <c r="E26" s="16"/>
      <c r="F26" s="14" t="s">
        <v>75</v>
      </c>
      <c r="G26" s="16"/>
      <c r="H26" s="14" t="s">
        <v>75</v>
      </c>
      <c r="I26" s="4"/>
      <c r="J26" s="14" t="s">
        <v>75</v>
      </c>
      <c r="K26" s="4"/>
      <c r="L26" s="14" t="s">
        <v>75</v>
      </c>
      <c r="M26" s="4"/>
      <c r="N26" s="14" t="s">
        <v>75</v>
      </c>
      <c r="O26" s="4"/>
      <c r="P26" s="4">
        <f>'Eng 2-5'!F203</f>
        <v>-191474656</v>
      </c>
      <c r="Q26" s="4"/>
      <c r="R26" s="16">
        <v>-26604268</v>
      </c>
      <c r="S26" s="4"/>
      <c r="T26" s="4">
        <f>SUM(B26:R26)</f>
        <v>-218078924</v>
      </c>
    </row>
    <row r="27" spans="1:20" ht="15.75" customHeight="1">
      <c r="A27" s="5" t="s">
        <v>170</v>
      </c>
      <c r="B27" s="14" t="s">
        <v>75</v>
      </c>
      <c r="C27" s="14"/>
      <c r="D27" s="14" t="s">
        <v>75</v>
      </c>
      <c r="E27" s="16"/>
      <c r="F27" s="14" t="s">
        <v>75</v>
      </c>
      <c r="G27" s="16"/>
      <c r="H27" s="14" t="s">
        <v>75</v>
      </c>
      <c r="I27" s="4"/>
      <c r="J27" s="14" t="s">
        <v>75</v>
      </c>
      <c r="K27" s="4"/>
      <c r="L27" s="14" t="s">
        <v>75</v>
      </c>
      <c r="M27" s="4"/>
      <c r="N27" s="14" t="s">
        <v>75</v>
      </c>
      <c r="O27" s="4"/>
      <c r="P27" s="14" t="s">
        <v>75</v>
      </c>
      <c r="Q27" s="4"/>
      <c r="R27" s="16">
        <f>54487830+114566850</f>
        <v>169054680</v>
      </c>
      <c r="S27" s="4"/>
      <c r="T27" s="4">
        <f>SUM(B27:R27)</f>
        <v>169054680</v>
      </c>
    </row>
    <row r="28" spans="1:20" ht="15.75" customHeight="1" thickBot="1">
      <c r="A28" s="1" t="s">
        <v>176</v>
      </c>
      <c r="B28" s="35">
        <f>SUM(B23:B27)</f>
        <v>6993817680</v>
      </c>
      <c r="C28" s="31"/>
      <c r="D28" s="35">
        <f aca="true" t="shared" si="1" ref="D28:L28">SUM(D23:D27)</f>
        <v>33984309860</v>
      </c>
      <c r="E28" s="31">
        <f t="shared" si="1"/>
        <v>0</v>
      </c>
      <c r="F28" s="35">
        <f t="shared" si="1"/>
        <v>11432046462</v>
      </c>
      <c r="G28" s="31">
        <f t="shared" si="1"/>
        <v>0</v>
      </c>
      <c r="H28" s="35">
        <f t="shared" si="1"/>
        <v>-4780260605</v>
      </c>
      <c r="I28" s="31">
        <f t="shared" si="1"/>
        <v>0</v>
      </c>
      <c r="J28" s="35">
        <f t="shared" si="1"/>
        <v>104344130</v>
      </c>
      <c r="K28" s="31">
        <f t="shared" si="1"/>
        <v>0</v>
      </c>
      <c r="L28" s="35">
        <f t="shared" si="1"/>
        <v>-415425</v>
      </c>
      <c r="M28" s="31"/>
      <c r="N28" s="35">
        <f>SUM(N23:N27)</f>
        <v>34880969</v>
      </c>
      <c r="O28" s="31"/>
      <c r="P28" s="35">
        <f>SUM(P23:P27)</f>
        <v>-40256244992</v>
      </c>
      <c r="Q28" s="31">
        <f>SUM(Q23:Q27)</f>
        <v>0</v>
      </c>
      <c r="R28" s="35">
        <f>SUM(R23:R27)</f>
        <v>365680314</v>
      </c>
      <c r="S28" s="31">
        <f>SUM(S23:S27)</f>
        <v>0</v>
      </c>
      <c r="T28" s="35">
        <f>SUM(T23:T27)</f>
        <v>7878158393</v>
      </c>
    </row>
    <row r="29" spans="1:20" ht="15.75" customHeight="1" thickTop="1">
      <c r="A29" s="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.75" customHeight="1">
      <c r="A30" s="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5.75" customHeight="1">
      <c r="A31" s="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5.75" customHeight="1">
      <c r="A32" s="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5.75" customHeight="1">
      <c r="A33" s="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20" ht="15.75" customHeight="1">
      <c r="A34" s="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</row>
    <row r="35" spans="1:20" ht="15.75" customHeight="1">
      <c r="A35" s="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</row>
    <row r="36" spans="1:20" ht="15.75" customHeight="1">
      <c r="A36" s="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</row>
    <row r="37" spans="1:20" ht="15" customHeight="1">
      <c r="A37" s="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</row>
    <row r="38" spans="1:20" ht="15" customHeight="1">
      <c r="A38" s="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</row>
    <row r="39" spans="1:20" ht="15" customHeight="1">
      <c r="A39" s="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</row>
    <row r="40" spans="1:20" ht="15.75" customHeight="1">
      <c r="A40" s="1"/>
      <c r="B40" s="32"/>
      <c r="C40" s="32"/>
      <c r="D40" s="14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1:20" ht="15.75" customHeight="1">
      <c r="A41" s="44" t="str">
        <f>'Eng 2-5'!A166:J166</f>
        <v>The accompanying notes on pages 9 to 32 are an integral part of these interim financial statements.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5"/>
      <c r="P41" s="25"/>
      <c r="Q41" s="25"/>
      <c r="R41" s="25"/>
      <c r="S41" s="25"/>
      <c r="T41" s="25"/>
    </row>
    <row r="42" ht="15.75" customHeight="1">
      <c r="T42" s="49" t="s">
        <v>111</v>
      </c>
    </row>
    <row r="105" ht="13.5" customHeight="1"/>
  </sheetData>
  <mergeCells count="3">
    <mergeCell ref="B5:T5"/>
    <mergeCell ref="B8:D8"/>
    <mergeCell ref="A41:N41"/>
  </mergeCells>
  <printOptions/>
  <pageMargins left="0.8" right="0.5" top="0.5" bottom="0.4" header="0.49" footer="0.4"/>
  <pageSetup fitToHeight="2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2"/>
  <sheetViews>
    <sheetView showZeros="0" tabSelected="1" workbookViewId="0" topLeftCell="A19">
      <selection activeCell="A24" sqref="A24"/>
    </sheetView>
  </sheetViews>
  <sheetFormatPr defaultColWidth="9.140625" defaultRowHeight="15.75" customHeight="1"/>
  <cols>
    <col min="1" max="1" width="31.140625" style="5" customWidth="1"/>
    <col min="2" max="2" width="2.8515625" style="19" customWidth="1"/>
    <col min="3" max="3" width="0.85546875" style="19" customWidth="1"/>
    <col min="4" max="4" width="13.140625" style="15" customWidth="1"/>
    <col min="5" max="5" width="0.5625" style="15" customWidth="1"/>
    <col min="6" max="6" width="14.00390625" style="15" customWidth="1"/>
    <col min="7" max="7" width="0.5625" style="15" customWidth="1"/>
    <col min="8" max="8" width="14.57421875" style="15" customWidth="1"/>
    <col min="9" max="9" width="0.5625" style="5" customWidth="1"/>
    <col min="10" max="10" width="16.140625" style="5" customWidth="1"/>
    <col min="11" max="11" width="0.5625" style="5" customWidth="1"/>
    <col min="12" max="12" width="15.8515625" style="5" customWidth="1"/>
    <col min="13" max="13" width="0.5625" style="5" customWidth="1"/>
    <col min="14" max="14" width="15.7109375" style="5" customWidth="1"/>
    <col min="15" max="15" width="0.5625" style="5" customWidth="1"/>
    <col min="16" max="16" width="13.140625" style="5" customWidth="1"/>
    <col min="17" max="17" width="0.5625" style="5" customWidth="1"/>
    <col min="18" max="18" width="14.8515625" style="5" customWidth="1"/>
    <col min="19" max="19" width="0.5625" style="5" customWidth="1"/>
    <col min="20" max="20" width="13.421875" style="5" customWidth="1"/>
    <col min="21" max="21" width="13.00390625" style="5" customWidth="1"/>
    <col min="22" max="16384" width="9.140625" style="5" customWidth="1"/>
  </cols>
  <sheetData>
    <row r="1" spans="1:20" ht="15.75" customHeight="1">
      <c r="A1" s="1" t="str">
        <f>'Eng 2-5'!A1</f>
        <v>True Corporation Public Company Limited</v>
      </c>
      <c r="B1" s="12"/>
      <c r="C1" s="1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0" ht="15.75" customHeight="1">
      <c r="A2" s="1" t="s">
        <v>205</v>
      </c>
      <c r="B2" s="12"/>
      <c r="C2" s="1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0" ht="15.75" customHeight="1">
      <c r="A3" s="6" t="str">
        <f>'Eng 6'!A3</f>
        <v>For the six-month periods ended 30 June 2007 and 2006</v>
      </c>
      <c r="B3" s="13"/>
      <c r="C3" s="13"/>
      <c r="D3" s="25"/>
      <c r="E3" s="25"/>
      <c r="F3" s="25"/>
      <c r="G3" s="25"/>
      <c r="H3" s="25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1:20" ht="15.75" customHeight="1">
      <c r="A4" s="28"/>
      <c r="B4" s="10"/>
      <c r="C4" s="10"/>
      <c r="D4" s="32"/>
      <c r="E4" s="32"/>
      <c r="F4" s="32"/>
      <c r="G4" s="32"/>
      <c r="H4" s="32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</row>
    <row r="5" spans="4:20" s="19" customFormat="1" ht="15.75" customHeight="1">
      <c r="D5" s="9" t="s">
        <v>2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spans="4:20" s="19" customFormat="1" ht="15.75" customHeight="1">
      <c r="D6" s="10"/>
      <c r="E6" s="10"/>
      <c r="F6" s="10"/>
      <c r="G6" s="10"/>
      <c r="H6" s="10"/>
      <c r="I6" s="10"/>
      <c r="J6" s="10"/>
      <c r="K6" s="10"/>
      <c r="L6" s="10"/>
      <c r="M6" s="10"/>
      <c r="N6" s="12" t="s">
        <v>90</v>
      </c>
      <c r="O6" s="10"/>
      <c r="P6" s="10"/>
      <c r="Q6" s="10"/>
      <c r="R6" s="10"/>
      <c r="S6" s="10"/>
      <c r="T6" s="10"/>
    </row>
    <row r="7" spans="4:20" s="19" customFormat="1" ht="15.75" customHeight="1">
      <c r="D7" s="10"/>
      <c r="E7" s="10"/>
      <c r="F7" s="10"/>
      <c r="G7" s="10"/>
      <c r="H7" s="10"/>
      <c r="I7" s="10"/>
      <c r="J7" s="10"/>
      <c r="K7" s="10"/>
      <c r="L7" s="10"/>
      <c r="M7" s="10"/>
      <c r="N7" s="12" t="s">
        <v>110</v>
      </c>
      <c r="O7" s="10"/>
      <c r="P7" s="10"/>
      <c r="Q7" s="10"/>
      <c r="R7" s="10"/>
      <c r="S7" s="10"/>
      <c r="T7" s="10"/>
    </row>
    <row r="8" spans="4:20" s="19" customFormat="1" ht="15.75" customHeight="1">
      <c r="D8" s="9" t="s">
        <v>76</v>
      </c>
      <c r="E8" s="9"/>
      <c r="F8" s="9"/>
      <c r="G8" s="12"/>
      <c r="H8" s="12"/>
      <c r="I8" s="12"/>
      <c r="J8" s="12"/>
      <c r="K8" s="12"/>
      <c r="L8" s="12" t="s">
        <v>57</v>
      </c>
      <c r="M8" s="12"/>
      <c r="N8" s="12" t="s">
        <v>97</v>
      </c>
      <c r="O8" s="12"/>
      <c r="P8" s="12"/>
      <c r="Q8" s="12"/>
      <c r="R8" s="12"/>
      <c r="S8" s="12"/>
      <c r="T8" s="12"/>
    </row>
    <row r="9" spans="4:20" s="19" customFormat="1" ht="15.75" customHeight="1">
      <c r="D9" s="12" t="s">
        <v>77</v>
      </c>
      <c r="E9" s="12"/>
      <c r="F9" s="12" t="s">
        <v>79</v>
      </c>
      <c r="G9" s="12"/>
      <c r="H9" s="12" t="s">
        <v>80</v>
      </c>
      <c r="I9" s="12"/>
      <c r="J9" s="12" t="s">
        <v>82</v>
      </c>
      <c r="K9" s="12"/>
      <c r="L9" s="12" t="s">
        <v>83</v>
      </c>
      <c r="M9" s="12"/>
      <c r="N9" s="12" t="s">
        <v>98</v>
      </c>
      <c r="O9" s="12"/>
      <c r="P9" s="12" t="s">
        <v>84</v>
      </c>
      <c r="Q9" s="12"/>
      <c r="R9" s="12"/>
      <c r="S9" s="12"/>
      <c r="T9" s="12"/>
    </row>
    <row r="10" spans="4:20" s="19" customFormat="1" ht="15.75" customHeight="1">
      <c r="D10" s="12" t="s">
        <v>78</v>
      </c>
      <c r="E10" s="12"/>
      <c r="F10" s="12" t="s">
        <v>78</v>
      </c>
      <c r="G10" s="12"/>
      <c r="H10" s="12" t="s">
        <v>81</v>
      </c>
      <c r="I10" s="12"/>
      <c r="J10" s="12" t="s">
        <v>81</v>
      </c>
      <c r="K10" s="12"/>
      <c r="L10" s="12" t="s">
        <v>58</v>
      </c>
      <c r="M10" s="12"/>
      <c r="N10" s="12" t="s">
        <v>99</v>
      </c>
      <c r="O10" s="12"/>
      <c r="P10" s="12" t="s">
        <v>85</v>
      </c>
      <c r="Q10" s="12"/>
      <c r="R10" s="12" t="s">
        <v>14</v>
      </c>
      <c r="S10" s="12"/>
      <c r="T10" s="12" t="s">
        <v>59</v>
      </c>
    </row>
    <row r="11" spans="4:20" s="19" customFormat="1" ht="15.75" customHeight="1">
      <c r="D11" s="13" t="s">
        <v>74</v>
      </c>
      <c r="F11" s="13" t="str">
        <f>D11</f>
        <v>Baht </v>
      </c>
      <c r="H11" s="13" t="str">
        <f>F11</f>
        <v>Baht </v>
      </c>
      <c r="J11" s="13" t="str">
        <f>H11</f>
        <v>Baht </v>
      </c>
      <c r="L11" s="13" t="s">
        <v>73</v>
      </c>
      <c r="M11" s="12"/>
      <c r="N11" s="13" t="s">
        <v>73</v>
      </c>
      <c r="P11" s="13" t="str">
        <f>J11</f>
        <v>Baht </v>
      </c>
      <c r="R11" s="13" t="str">
        <f>P11</f>
        <v>Baht </v>
      </c>
      <c r="T11" s="13" t="str">
        <f>R11</f>
        <v>Baht </v>
      </c>
    </row>
    <row r="12" spans="4:20" s="19" customFormat="1" ht="15.75" customHeight="1">
      <c r="D12" s="10"/>
      <c r="F12" s="10"/>
      <c r="H12" s="10"/>
      <c r="J12" s="10"/>
      <c r="L12" s="10"/>
      <c r="M12" s="12"/>
      <c r="N12" s="10"/>
      <c r="P12" s="10"/>
      <c r="R12" s="10"/>
      <c r="T12" s="10"/>
    </row>
    <row r="13" spans="1:20" ht="15.75" customHeight="1">
      <c r="A13" s="1" t="s">
        <v>144</v>
      </c>
      <c r="B13" s="5"/>
      <c r="C13" s="5"/>
      <c r="D13" s="16"/>
      <c r="E13" s="16"/>
      <c r="F13" s="16"/>
      <c r="G13" s="16"/>
      <c r="H13" s="16"/>
      <c r="I13" s="16"/>
      <c r="J13" s="16"/>
      <c r="K13" s="4"/>
      <c r="L13" s="16"/>
      <c r="N13" s="16"/>
      <c r="O13" s="4"/>
      <c r="P13" s="16"/>
      <c r="Q13" s="4"/>
      <c r="R13" s="16"/>
      <c r="T13" s="4">
        <f>SUM(D13:R13)</f>
        <v>0</v>
      </c>
    </row>
    <row r="14" spans="1:20" ht="15.75" customHeight="1">
      <c r="A14" s="5" t="s">
        <v>148</v>
      </c>
      <c r="B14" s="5"/>
      <c r="C14" s="5"/>
      <c r="D14" s="31">
        <f>'Eng 6'!B13</f>
        <v>6993668460</v>
      </c>
      <c r="E14" s="31"/>
      <c r="F14" s="31">
        <f>'Eng 6'!D13</f>
        <v>38021608900</v>
      </c>
      <c r="G14" s="31"/>
      <c r="H14" s="31">
        <f>'Eng 6'!F13</f>
        <v>11432046462</v>
      </c>
      <c r="I14" s="31"/>
      <c r="J14" s="31">
        <f>'Eng 6'!H13</f>
        <v>-5473438630</v>
      </c>
      <c r="K14" s="50"/>
      <c r="L14" s="31">
        <f>'Eng 6'!J13</f>
        <v>104344130</v>
      </c>
      <c r="M14" s="45"/>
      <c r="N14" s="31">
        <f>'Eng 6'!L13</f>
        <v>-415425</v>
      </c>
      <c r="O14" s="50"/>
      <c r="P14" s="31">
        <f>'Eng 6'!N13</f>
        <v>34880969</v>
      </c>
      <c r="Q14" s="50"/>
      <c r="R14" s="31">
        <f>'Eng 6'!P13</f>
        <v>-44244802411</v>
      </c>
      <c r="S14" s="45"/>
      <c r="T14" s="4">
        <f>SUM(D14:R14)</f>
        <v>6867892455</v>
      </c>
    </row>
    <row r="15" spans="1:20" ht="15.75" customHeight="1">
      <c r="A15" s="5" t="s">
        <v>155</v>
      </c>
      <c r="B15" s="5"/>
      <c r="C15" s="5"/>
      <c r="D15" s="31"/>
      <c r="E15" s="31"/>
      <c r="F15" s="31"/>
      <c r="G15" s="31"/>
      <c r="H15" s="31"/>
      <c r="I15" s="31"/>
      <c r="J15" s="31"/>
      <c r="K15" s="50"/>
      <c r="L15" s="31"/>
      <c r="M15" s="45"/>
      <c r="N15" s="31"/>
      <c r="O15" s="50"/>
      <c r="P15" s="31"/>
      <c r="Q15" s="50"/>
      <c r="R15" s="31"/>
      <c r="S15" s="45"/>
      <c r="T15" s="4"/>
    </row>
    <row r="16" spans="1:21" ht="15.75" customHeight="1">
      <c r="A16" s="5" t="s">
        <v>157</v>
      </c>
      <c r="B16" s="5"/>
      <c r="C16" s="5"/>
      <c r="D16" s="24" t="s">
        <v>75</v>
      </c>
      <c r="E16" s="14"/>
      <c r="F16" s="24" t="s">
        <v>75</v>
      </c>
      <c r="G16" s="14"/>
      <c r="H16" s="24" t="s">
        <v>75</v>
      </c>
      <c r="I16" s="14"/>
      <c r="J16" s="24" t="s">
        <v>75</v>
      </c>
      <c r="K16" s="4"/>
      <c r="L16" s="33">
        <v>-104344130</v>
      </c>
      <c r="N16" s="33">
        <v>415425</v>
      </c>
      <c r="O16" s="4"/>
      <c r="P16" s="24" t="s">
        <v>75</v>
      </c>
      <c r="Q16" s="4"/>
      <c r="R16" s="33">
        <v>55198249</v>
      </c>
      <c r="T16" s="33">
        <f>SUM(D16:R16)</f>
        <v>-48730456</v>
      </c>
      <c r="U16" s="4"/>
    </row>
    <row r="17" spans="1:21" ht="15.75" customHeight="1">
      <c r="A17" s="5" t="s">
        <v>149</v>
      </c>
      <c r="B17" s="5"/>
      <c r="C17" s="5"/>
      <c r="D17" s="16">
        <f>SUM(D14:D16)</f>
        <v>6993668460</v>
      </c>
      <c r="E17" s="16"/>
      <c r="F17" s="16">
        <f>SUM(F14:F16)</f>
        <v>38021608900</v>
      </c>
      <c r="G17" s="16"/>
      <c r="H17" s="16">
        <f>SUM(H14:H16)</f>
        <v>11432046462</v>
      </c>
      <c r="I17" s="16"/>
      <c r="J17" s="16">
        <f>SUM(J14:J16)</f>
        <v>-5473438630</v>
      </c>
      <c r="K17" s="4"/>
      <c r="L17" s="14" t="s">
        <v>75</v>
      </c>
      <c r="M17" s="19"/>
      <c r="N17" s="14" t="s">
        <v>75</v>
      </c>
      <c r="O17" s="4"/>
      <c r="P17" s="16">
        <f>SUM(P14:P16)</f>
        <v>34880969</v>
      </c>
      <c r="Q17" s="4"/>
      <c r="R17" s="16">
        <f>SUM(R14:R16)</f>
        <v>-44189604162</v>
      </c>
      <c r="T17" s="16">
        <f>SUM(T14:T16)</f>
        <v>6819161999</v>
      </c>
      <c r="U17" s="4">
        <f>+T17-'Eng 2-5'!J108</f>
        <v>0</v>
      </c>
    </row>
    <row r="18" spans="1:20" ht="15.75" customHeight="1">
      <c r="A18" s="5" t="s">
        <v>203</v>
      </c>
      <c r="D18" s="14" t="s">
        <v>75</v>
      </c>
      <c r="E18" s="16"/>
      <c r="F18" s="16">
        <f>+'Eng 6'!D14</f>
        <v>2390320</v>
      </c>
      <c r="G18" s="16"/>
      <c r="H18" s="14" t="s">
        <v>75</v>
      </c>
      <c r="I18" s="16"/>
      <c r="J18" s="4">
        <f>+'Eng 6'!H14</f>
        <v>-1196171</v>
      </c>
      <c r="K18" s="4"/>
      <c r="L18" s="14" t="s">
        <v>75</v>
      </c>
      <c r="M18" s="4"/>
      <c r="N18" s="14" t="s">
        <v>75</v>
      </c>
      <c r="O18" s="4"/>
      <c r="P18" s="14" t="s">
        <v>75</v>
      </c>
      <c r="Q18" s="4"/>
      <c r="R18" s="14" t="s">
        <v>75</v>
      </c>
      <c r="S18" s="4"/>
      <c r="T18" s="4">
        <f>SUM(D18:R18)</f>
        <v>1194149</v>
      </c>
    </row>
    <row r="19" spans="1:20" ht="15.75" customHeight="1">
      <c r="A19" s="5" t="s">
        <v>177</v>
      </c>
      <c r="D19" s="16">
        <f>+'Eng 6'!B15</f>
        <v>-30000</v>
      </c>
      <c r="E19" s="16"/>
      <c r="F19" s="16">
        <f>+'Eng 6'!D15</f>
        <v>30000</v>
      </c>
      <c r="G19" s="16"/>
      <c r="H19" s="14" t="s">
        <v>75</v>
      </c>
      <c r="I19" s="16"/>
      <c r="J19" s="14" t="s">
        <v>75</v>
      </c>
      <c r="K19" s="4"/>
      <c r="L19" s="14" t="s">
        <v>75</v>
      </c>
      <c r="M19" s="19"/>
      <c r="N19" s="14" t="s">
        <v>75</v>
      </c>
      <c r="O19" s="4"/>
      <c r="P19" s="14" t="s">
        <v>75</v>
      </c>
      <c r="Q19" s="4"/>
      <c r="R19" s="14" t="s">
        <v>75</v>
      </c>
      <c r="T19" s="14" t="s">
        <v>75</v>
      </c>
    </row>
    <row r="20" spans="1:21" ht="15.75" customHeight="1">
      <c r="A20" s="51" t="s">
        <v>117</v>
      </c>
      <c r="B20" s="5"/>
      <c r="C20" s="5"/>
      <c r="D20" s="24" t="s">
        <v>75</v>
      </c>
      <c r="F20" s="24" t="s">
        <v>75</v>
      </c>
      <c r="H20" s="24" t="s">
        <v>75</v>
      </c>
      <c r="I20" s="15"/>
      <c r="J20" s="24" t="s">
        <v>75</v>
      </c>
      <c r="L20" s="24" t="s">
        <v>75</v>
      </c>
      <c r="N20" s="24" t="s">
        <v>75</v>
      </c>
      <c r="O20" s="45"/>
      <c r="P20" s="24" t="s">
        <v>75</v>
      </c>
      <c r="R20" s="16">
        <f>'Eng 2-5'!H203</f>
        <v>-9401336</v>
      </c>
      <c r="T20" s="4">
        <f>SUM(D20:R20)</f>
        <v>-9401336</v>
      </c>
      <c r="U20" s="4"/>
    </row>
    <row r="21" spans="1:21" ht="15.75" customHeight="1" thickBot="1">
      <c r="A21" s="1" t="s">
        <v>175</v>
      </c>
      <c r="D21" s="35">
        <f>SUM(D17:D20)</f>
        <v>6993638460</v>
      </c>
      <c r="E21" s="31">
        <f>SUM(E13:E20)</f>
        <v>0</v>
      </c>
      <c r="F21" s="35">
        <f>SUM(F17:F20)</f>
        <v>38024029220</v>
      </c>
      <c r="G21" s="31">
        <f>SUM(G13:G20)</f>
        <v>0</v>
      </c>
      <c r="H21" s="35">
        <f>SUM(H17:H20)</f>
        <v>11432046462</v>
      </c>
      <c r="I21" s="31">
        <f>SUM(I13:I20)</f>
        <v>0</v>
      </c>
      <c r="J21" s="35">
        <f>SUM(J17:J20)</f>
        <v>-5474634801</v>
      </c>
      <c r="K21" s="31"/>
      <c r="L21" s="48" t="s">
        <v>75</v>
      </c>
      <c r="M21" s="36"/>
      <c r="N21" s="48" t="s">
        <v>75</v>
      </c>
      <c r="O21" s="31">
        <f>SUM(O13:O20)</f>
        <v>0</v>
      </c>
      <c r="P21" s="35">
        <f>SUM(P17:P20)</f>
        <v>34880969</v>
      </c>
      <c r="Q21" s="31">
        <f>SUM(Q13:Q20)</f>
        <v>0</v>
      </c>
      <c r="R21" s="35">
        <f>SUM(R17:R20)</f>
        <v>-44199005498</v>
      </c>
      <c r="S21" s="31">
        <f>SUM(S13:S20)</f>
        <v>0</v>
      </c>
      <c r="T21" s="35">
        <f>SUM(T17:T20)</f>
        <v>6810954812</v>
      </c>
      <c r="U21" s="4">
        <f>T21-'Eng 2-5'!H108</f>
        <v>0</v>
      </c>
    </row>
    <row r="22" spans="4:20" ht="15.75" customHeight="1" thickTop="1">
      <c r="D22" s="52">
        <f>D21-'Eng 2-5'!H93</f>
        <v>0</v>
      </c>
      <c r="E22" s="32"/>
      <c r="F22" s="52">
        <f>F21-'Eng 2-5'!H94</f>
        <v>0</v>
      </c>
      <c r="G22" s="32"/>
      <c r="H22" s="52">
        <f>H21-'Eng 2-5'!H96</f>
        <v>0</v>
      </c>
      <c r="I22" s="45"/>
      <c r="J22" s="52">
        <f>J21-'Eng 2-5'!H98-'Eng 2-5'!H99</f>
        <v>0</v>
      </c>
      <c r="K22" s="45"/>
      <c r="L22" s="52"/>
      <c r="M22" s="45"/>
      <c r="N22" s="52"/>
      <c r="O22" s="45"/>
      <c r="P22" s="52">
        <f>P21-'Eng 2-5'!H104</f>
        <v>0</v>
      </c>
      <c r="Q22" s="45"/>
      <c r="R22" s="52">
        <f>+R21-'Eng 2-5'!H105</f>
        <v>0</v>
      </c>
      <c r="S22" s="45"/>
      <c r="T22" s="53">
        <f>+T21-'Eng 2-5'!H108</f>
        <v>0</v>
      </c>
    </row>
    <row r="23" spans="4:20" ht="15.75" customHeight="1">
      <c r="D23" s="32"/>
      <c r="E23" s="32"/>
      <c r="F23" s="32"/>
      <c r="G23" s="32"/>
      <c r="H23" s="32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</row>
    <row r="24" spans="1:20" ht="15.75" customHeight="1">
      <c r="A24" s="1" t="s">
        <v>119</v>
      </c>
      <c r="D24" s="16"/>
      <c r="E24" s="16"/>
      <c r="F24" s="16"/>
      <c r="G24" s="16"/>
      <c r="H24" s="16"/>
      <c r="I24" s="16"/>
      <c r="J24" s="16"/>
      <c r="K24" s="4"/>
      <c r="L24" s="16"/>
      <c r="M24" s="4"/>
      <c r="N24" s="16"/>
      <c r="O24" s="4"/>
      <c r="P24" s="16"/>
      <c r="Q24" s="4"/>
      <c r="R24" s="16"/>
      <c r="T24" s="4">
        <f>SUM(D24:R24)</f>
        <v>0</v>
      </c>
    </row>
    <row r="25" spans="1:20" ht="15.75" customHeight="1">
      <c r="A25" s="5" t="s">
        <v>148</v>
      </c>
      <c r="D25" s="16">
        <f>'Eng 6'!B23</f>
        <v>6994055190</v>
      </c>
      <c r="E25" s="16"/>
      <c r="F25" s="16">
        <f>'Eng 6'!D23</f>
        <v>33953398340</v>
      </c>
      <c r="G25" s="16"/>
      <c r="H25" s="16">
        <f>'Eng 6'!F23</f>
        <v>11432046462</v>
      </c>
      <c r="I25" s="16"/>
      <c r="J25" s="16">
        <f>'Eng 6'!H23</f>
        <v>-4764910619</v>
      </c>
      <c r="K25" s="4"/>
      <c r="L25" s="16">
        <f>'Eng 6'!J23</f>
        <v>104344130</v>
      </c>
      <c r="M25" s="4"/>
      <c r="N25" s="16">
        <f>'Eng 6'!L23</f>
        <v>-415425</v>
      </c>
      <c r="O25" s="4"/>
      <c r="P25" s="16">
        <f>'Eng 6'!N23</f>
        <v>34880969</v>
      </c>
      <c r="Q25" s="4"/>
      <c r="R25" s="16">
        <v>-40064770336</v>
      </c>
      <c r="T25" s="4">
        <f>SUM(D25:R25)</f>
        <v>7688628711</v>
      </c>
    </row>
    <row r="26" spans="1:20" ht="15.75" customHeight="1">
      <c r="A26" s="5" t="s">
        <v>155</v>
      </c>
      <c r="D26" s="16"/>
      <c r="E26" s="16"/>
      <c r="F26" s="16"/>
      <c r="G26" s="16"/>
      <c r="H26" s="16"/>
      <c r="I26" s="16"/>
      <c r="J26" s="16"/>
      <c r="K26" s="4"/>
      <c r="L26" s="16"/>
      <c r="M26" s="4"/>
      <c r="N26" s="16"/>
      <c r="O26" s="4"/>
      <c r="P26" s="16"/>
      <c r="Q26" s="4"/>
      <c r="R26" s="16"/>
      <c r="T26" s="4"/>
    </row>
    <row r="27" spans="1:20" ht="15.75" customHeight="1">
      <c r="A27" s="5" t="s">
        <v>157</v>
      </c>
      <c r="D27" s="24" t="s">
        <v>75</v>
      </c>
      <c r="E27" s="14"/>
      <c r="F27" s="24" t="s">
        <v>75</v>
      </c>
      <c r="G27" s="14"/>
      <c r="H27" s="24" t="s">
        <v>75</v>
      </c>
      <c r="I27" s="14"/>
      <c r="J27" s="24" t="s">
        <v>75</v>
      </c>
      <c r="K27" s="4"/>
      <c r="L27" s="33">
        <v>-104344130</v>
      </c>
      <c r="N27" s="33">
        <v>415425</v>
      </c>
      <c r="O27" s="4"/>
      <c r="P27" s="24" t="s">
        <v>75</v>
      </c>
      <c r="Q27" s="4"/>
      <c r="R27" s="33">
        <v>55198249</v>
      </c>
      <c r="T27" s="33">
        <f>SUM(D27:R27)</f>
        <v>-48730456</v>
      </c>
    </row>
    <row r="28" spans="1:20" ht="15.75" customHeight="1">
      <c r="A28" s="5" t="s">
        <v>149</v>
      </c>
      <c r="D28" s="16">
        <f>SUM(D25:D27)</f>
        <v>6994055190</v>
      </c>
      <c r="E28" s="16"/>
      <c r="F28" s="16">
        <f>SUM(F25:F27)</f>
        <v>33953398340</v>
      </c>
      <c r="G28" s="16"/>
      <c r="H28" s="16">
        <f>SUM(H25:H27)</f>
        <v>11432046462</v>
      </c>
      <c r="I28" s="16"/>
      <c r="J28" s="16">
        <f>SUM(J25:J27)</f>
        <v>-4764910619</v>
      </c>
      <c r="K28" s="4"/>
      <c r="L28" s="14" t="s">
        <v>75</v>
      </c>
      <c r="M28" s="19"/>
      <c r="N28" s="14" t="s">
        <v>75</v>
      </c>
      <c r="O28" s="4"/>
      <c r="P28" s="16">
        <f>SUM(P25:P27)</f>
        <v>34880969</v>
      </c>
      <c r="Q28" s="4"/>
      <c r="R28" s="16">
        <f>SUM(R25:R27)</f>
        <v>-40009572087</v>
      </c>
      <c r="T28" s="16">
        <f>SUM(T25:T27)</f>
        <v>7639898255</v>
      </c>
    </row>
    <row r="29" spans="1:20" ht="15.75" customHeight="1">
      <c r="A29" s="5" t="s">
        <v>114</v>
      </c>
      <c r="D29" s="14" t="s">
        <v>75</v>
      </c>
      <c r="E29" s="16"/>
      <c r="F29" s="16">
        <f>+'Eng 6'!D24</f>
        <v>30674010</v>
      </c>
      <c r="G29" s="16"/>
      <c r="H29" s="14" t="s">
        <v>75</v>
      </c>
      <c r="I29" s="16"/>
      <c r="J29" s="4">
        <f>+'Eng 6'!H24</f>
        <v>-15349986</v>
      </c>
      <c r="K29" s="4"/>
      <c r="L29" s="14" t="s">
        <v>75</v>
      </c>
      <c r="M29" s="4"/>
      <c r="N29" s="14" t="s">
        <v>75</v>
      </c>
      <c r="O29" s="4"/>
      <c r="P29" s="14" t="s">
        <v>75</v>
      </c>
      <c r="Q29" s="4"/>
      <c r="R29" s="14" t="s">
        <v>75</v>
      </c>
      <c r="S29" s="4"/>
      <c r="T29" s="4">
        <f>SUM(D29:R29)</f>
        <v>15324024</v>
      </c>
    </row>
    <row r="30" spans="1:20" ht="15.75" customHeight="1">
      <c r="A30" s="5" t="s">
        <v>177</v>
      </c>
      <c r="D30" s="16">
        <v>-237510</v>
      </c>
      <c r="E30" s="16"/>
      <c r="F30" s="16">
        <v>237510</v>
      </c>
      <c r="G30" s="16"/>
      <c r="H30" s="14" t="s">
        <v>75</v>
      </c>
      <c r="I30" s="16"/>
      <c r="J30" s="14" t="s">
        <v>75</v>
      </c>
      <c r="K30" s="4"/>
      <c r="L30" s="14" t="s">
        <v>75</v>
      </c>
      <c r="M30" s="19"/>
      <c r="N30" s="14" t="s">
        <v>75</v>
      </c>
      <c r="O30" s="4"/>
      <c r="P30" s="14" t="s">
        <v>75</v>
      </c>
      <c r="Q30" s="4"/>
      <c r="R30" s="14" t="s">
        <v>75</v>
      </c>
      <c r="T30" s="14" t="s">
        <v>75</v>
      </c>
    </row>
    <row r="31" spans="1:20" ht="15.75" customHeight="1">
      <c r="A31" s="5" t="s">
        <v>146</v>
      </c>
      <c r="D31" s="24" t="s">
        <v>75</v>
      </c>
      <c r="F31" s="24" t="s">
        <v>75</v>
      </c>
      <c r="H31" s="24" t="s">
        <v>75</v>
      </c>
      <c r="I31" s="15"/>
      <c r="J31" s="24" t="s">
        <v>75</v>
      </c>
      <c r="L31" s="24" t="s">
        <v>75</v>
      </c>
      <c r="N31" s="24" t="s">
        <v>75</v>
      </c>
      <c r="O31" s="45"/>
      <c r="P31" s="24" t="s">
        <v>75</v>
      </c>
      <c r="R31" s="16">
        <f>+'Eng 2-5'!J203</f>
        <v>156372310</v>
      </c>
      <c r="T31" s="4">
        <f>SUM(D31:R31)</f>
        <v>156372310</v>
      </c>
    </row>
    <row r="32" spans="1:20" ht="15.75" customHeight="1" thickBot="1">
      <c r="A32" s="1" t="s">
        <v>176</v>
      </c>
      <c r="D32" s="35">
        <f>SUM(D28:D31)</f>
        <v>6993817680</v>
      </c>
      <c r="E32" s="31">
        <f>SUM(E25:E31)</f>
        <v>0</v>
      </c>
      <c r="F32" s="35">
        <f>SUM(F28:F31)</f>
        <v>33984309860</v>
      </c>
      <c r="G32" s="31">
        <f>SUM(G25:G31)</f>
        <v>0</v>
      </c>
      <c r="H32" s="35">
        <f>SUM(H28:H31)</f>
        <v>11432046462</v>
      </c>
      <c r="I32" s="31">
        <f>SUM(I25:I31)</f>
        <v>0</v>
      </c>
      <c r="J32" s="35">
        <f>SUM(J28:J31)</f>
        <v>-4780260605</v>
      </c>
      <c r="K32" s="31"/>
      <c r="L32" s="48" t="s">
        <v>75</v>
      </c>
      <c r="M32" s="36"/>
      <c r="N32" s="48" t="s">
        <v>75</v>
      </c>
      <c r="O32" s="31">
        <f>SUM(O25:O31)</f>
        <v>0</v>
      </c>
      <c r="P32" s="35">
        <f>SUM(P28:P31)</f>
        <v>34880969</v>
      </c>
      <c r="Q32" s="31">
        <f>SUM(Q25:Q31)</f>
        <v>0</v>
      </c>
      <c r="R32" s="35">
        <f>SUM(R28:R31)</f>
        <v>-39853199777</v>
      </c>
      <c r="S32" s="31">
        <f>SUM(S25:S31)</f>
        <v>0</v>
      </c>
      <c r="T32" s="35">
        <f>SUM(T28:T31)</f>
        <v>7811594589</v>
      </c>
    </row>
    <row r="33" spans="1:20" ht="15.75" customHeight="1" thickTop="1">
      <c r="A33" s="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20" ht="15.75" customHeight="1">
      <c r="A34" s="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</row>
    <row r="35" spans="1:20" ht="15.75" customHeight="1">
      <c r="A35" s="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</row>
    <row r="36" spans="1:20" ht="15.75" customHeight="1">
      <c r="A36" s="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</row>
    <row r="37" spans="1:20" ht="15.75" customHeight="1">
      <c r="A37" s="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</row>
    <row r="38" spans="1:20" ht="15.75" customHeight="1">
      <c r="A38" s="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</row>
    <row r="39" spans="1:20" ht="15.75" customHeight="1">
      <c r="A39" s="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</row>
    <row r="40" spans="1:20" ht="15.75" customHeight="1">
      <c r="A40" s="1"/>
      <c r="D40" s="32"/>
      <c r="F40" s="32"/>
      <c r="H40" s="32"/>
      <c r="J40" s="32"/>
      <c r="P40" s="32"/>
      <c r="R40" s="54"/>
      <c r="T40" s="32"/>
    </row>
    <row r="41" spans="1:20" ht="15.75" customHeight="1">
      <c r="A41" s="44" t="str">
        <f>'Eng 6'!A41:J41</f>
        <v>The accompanying notes on pages 9 to 32 are an integral part of these interim financial statements.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</row>
    <row r="42" ht="15.75" customHeight="1">
      <c r="T42" s="49" t="s">
        <v>174</v>
      </c>
    </row>
    <row r="105" ht="13.5" customHeight="1"/>
  </sheetData>
  <mergeCells count="3">
    <mergeCell ref="D5:T5"/>
    <mergeCell ref="D8:F8"/>
    <mergeCell ref="A41:T41"/>
  </mergeCells>
  <printOptions/>
  <pageMargins left="0.8" right="0.5" top="0.5" bottom="0.4" header="0.49" footer="0.4"/>
  <pageSetup fitToHeight="2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41">
      <selection activeCell="A54" sqref="A54:J55"/>
    </sheetView>
  </sheetViews>
  <sheetFormatPr defaultColWidth="9.140625" defaultRowHeight="15.75" customHeight="1"/>
  <cols>
    <col min="1" max="1" width="34.8515625" style="79" customWidth="1"/>
    <col min="2" max="2" width="5.421875" style="79" customWidth="1"/>
    <col min="3" max="3" width="0.2890625" style="79" customWidth="1"/>
    <col min="4" max="4" width="14.421875" style="80" customWidth="1"/>
    <col min="5" max="5" width="0.5625" style="79" customWidth="1"/>
    <col min="6" max="6" width="13.7109375" style="79" customWidth="1"/>
    <col min="7" max="7" width="0.5625" style="79" customWidth="1"/>
    <col min="8" max="8" width="13.421875" style="79" customWidth="1"/>
    <col min="9" max="9" width="0.5625" style="79" customWidth="1"/>
    <col min="10" max="10" width="13.140625" style="79" customWidth="1"/>
    <col min="11" max="16384" width="9.140625" style="79" customWidth="1"/>
  </cols>
  <sheetData>
    <row r="1" spans="1:10" s="57" customFormat="1" ht="15" customHeight="1">
      <c r="A1" s="55" t="str">
        <f>'Eng 2-5'!A1</f>
        <v>True Corporation Public Company Limited</v>
      </c>
      <c r="B1" s="29"/>
      <c r="C1" s="30"/>
      <c r="D1" s="30"/>
      <c r="E1" s="56"/>
      <c r="F1" s="56"/>
      <c r="G1" s="56"/>
      <c r="H1" s="56"/>
      <c r="I1" s="56"/>
      <c r="J1" s="56"/>
    </row>
    <row r="2" spans="1:10" s="57" customFormat="1" ht="15" customHeight="1">
      <c r="A2" s="28" t="s">
        <v>50</v>
      </c>
      <c r="B2" s="29"/>
      <c r="C2" s="30"/>
      <c r="D2" s="30"/>
      <c r="E2" s="56"/>
      <c r="F2" s="56"/>
      <c r="G2" s="56"/>
      <c r="H2" s="56"/>
      <c r="I2" s="56"/>
      <c r="J2" s="56"/>
    </row>
    <row r="3" spans="1:10" s="57" customFormat="1" ht="15" customHeight="1">
      <c r="A3" s="58" t="str">
        <f>'Eng 6'!A3</f>
        <v>For the six-month periods ended 30 June 2007 and 2006</v>
      </c>
      <c r="B3" s="7"/>
      <c r="C3" s="8"/>
      <c r="D3" s="8"/>
      <c r="E3" s="59"/>
      <c r="F3" s="59"/>
      <c r="G3" s="59"/>
      <c r="H3" s="59"/>
      <c r="I3" s="59"/>
      <c r="J3" s="59"/>
    </row>
    <row r="4" spans="2:10" s="57" customFormat="1" ht="15" customHeight="1">
      <c r="B4" s="14"/>
      <c r="C4" s="15"/>
      <c r="D4" s="15"/>
      <c r="E4" s="60"/>
      <c r="F4" s="60"/>
      <c r="G4" s="60"/>
      <c r="H4" s="60"/>
      <c r="I4" s="60"/>
      <c r="J4" s="60"/>
    </row>
    <row r="5" spans="2:10" s="57" customFormat="1" ht="15" customHeight="1">
      <c r="B5" s="14"/>
      <c r="C5" s="15"/>
      <c r="D5" s="61" t="s">
        <v>1</v>
      </c>
      <c r="E5" s="61"/>
      <c r="F5" s="61"/>
      <c r="G5" s="62"/>
      <c r="H5" s="61" t="s">
        <v>2</v>
      </c>
      <c r="I5" s="61"/>
      <c r="J5" s="61"/>
    </row>
    <row r="6" spans="2:10" s="57" customFormat="1" ht="15" customHeight="1">
      <c r="B6" s="14"/>
      <c r="C6" s="15"/>
      <c r="D6" s="10"/>
      <c r="E6" s="63"/>
      <c r="F6" s="63"/>
      <c r="G6" s="62"/>
      <c r="H6" s="63"/>
      <c r="I6" s="63"/>
      <c r="J6" s="63" t="s">
        <v>150</v>
      </c>
    </row>
    <row r="7" spans="2:10" s="57" customFormat="1" ht="15" customHeight="1">
      <c r="B7" s="14"/>
      <c r="C7" s="15"/>
      <c r="D7" s="11" t="s">
        <v>171</v>
      </c>
      <c r="E7" s="64"/>
      <c r="F7" s="65" t="s">
        <v>171</v>
      </c>
      <c r="G7" s="64"/>
      <c r="H7" s="65" t="str">
        <f>D7</f>
        <v>30 June</v>
      </c>
      <c r="I7" s="64"/>
      <c r="J7" s="11" t="str">
        <f>F7</f>
        <v>30 June</v>
      </c>
    </row>
    <row r="8" spans="2:10" s="57" customFormat="1" ht="15" customHeight="1">
      <c r="B8" s="14"/>
      <c r="C8" s="15"/>
      <c r="D8" s="11" t="s">
        <v>138</v>
      </c>
      <c r="E8" s="64"/>
      <c r="F8" s="65" t="s">
        <v>118</v>
      </c>
      <c r="G8" s="64"/>
      <c r="H8" s="65" t="str">
        <f>D8</f>
        <v>2007</v>
      </c>
      <c r="I8" s="64"/>
      <c r="J8" s="11" t="str">
        <f>F8</f>
        <v>2006</v>
      </c>
    </row>
    <row r="9" spans="2:10" s="57" customFormat="1" ht="15" customHeight="1">
      <c r="B9" s="7" t="s">
        <v>3</v>
      </c>
      <c r="C9" s="15"/>
      <c r="D9" s="13" t="s">
        <v>74</v>
      </c>
      <c r="E9" s="64"/>
      <c r="F9" s="66" t="s">
        <v>74</v>
      </c>
      <c r="G9" s="64"/>
      <c r="H9" s="66" t="str">
        <f>F9</f>
        <v>Baht </v>
      </c>
      <c r="I9" s="64"/>
      <c r="J9" s="66" t="str">
        <f>H9</f>
        <v>Baht </v>
      </c>
    </row>
    <row r="10" spans="1:10" s="57" customFormat="1" ht="15" customHeight="1">
      <c r="A10" s="67"/>
      <c r="B10" s="14"/>
      <c r="C10" s="15"/>
      <c r="D10" s="31"/>
      <c r="E10" s="68"/>
      <c r="F10" s="69"/>
      <c r="G10" s="68"/>
      <c r="H10" s="69"/>
      <c r="I10" s="68"/>
      <c r="J10" s="69"/>
    </row>
    <row r="11" spans="1:10" s="57" customFormat="1" ht="15" customHeight="1">
      <c r="A11" s="67" t="s">
        <v>22</v>
      </c>
      <c r="B11" s="14">
        <v>20</v>
      </c>
      <c r="C11" s="15"/>
      <c r="D11" s="33">
        <v>4626575256</v>
      </c>
      <c r="E11" s="68"/>
      <c r="F11" s="70">
        <v>7089077931</v>
      </c>
      <c r="G11" s="68"/>
      <c r="H11" s="70">
        <v>1403415098</v>
      </c>
      <c r="I11" s="68"/>
      <c r="J11" s="70">
        <f>2350378714</f>
        <v>2350378714</v>
      </c>
    </row>
    <row r="12" spans="1:10" s="57" customFormat="1" ht="15" customHeight="1">
      <c r="A12" s="67"/>
      <c r="B12" s="14"/>
      <c r="C12" s="15"/>
      <c r="D12" s="31"/>
      <c r="E12" s="68"/>
      <c r="F12" s="69"/>
      <c r="G12" s="68"/>
      <c r="H12" s="69"/>
      <c r="I12" s="68"/>
      <c r="J12" s="69"/>
    </row>
    <row r="13" spans="1:10" s="57" customFormat="1" ht="15" customHeight="1">
      <c r="A13" s="67" t="s">
        <v>23</v>
      </c>
      <c r="B13" s="14"/>
      <c r="C13" s="15"/>
      <c r="D13" s="16"/>
      <c r="E13" s="68"/>
      <c r="F13" s="68"/>
      <c r="G13" s="68"/>
      <c r="H13" s="68"/>
      <c r="I13" s="68"/>
      <c r="J13" s="68"/>
    </row>
    <row r="14" spans="1:10" s="57" customFormat="1" ht="15" customHeight="1">
      <c r="A14" s="57" t="s">
        <v>183</v>
      </c>
      <c r="B14" s="14"/>
      <c r="C14" s="15"/>
      <c r="D14" s="16">
        <v>-3535393965</v>
      </c>
      <c r="E14" s="68"/>
      <c r="F14" s="68">
        <v>7150037624</v>
      </c>
      <c r="G14" s="68"/>
      <c r="H14" s="68">
        <v>-3503844742</v>
      </c>
      <c r="I14" s="68"/>
      <c r="J14" s="68">
        <v>271735221</v>
      </c>
    </row>
    <row r="15" spans="1:10" s="57" customFormat="1" ht="15" customHeight="1">
      <c r="A15" s="57" t="s">
        <v>184</v>
      </c>
      <c r="B15" s="14"/>
      <c r="C15" s="15"/>
      <c r="D15" s="16"/>
      <c r="E15" s="68"/>
      <c r="F15" s="68"/>
      <c r="G15" s="68"/>
      <c r="H15" s="71"/>
      <c r="I15" s="71"/>
      <c r="J15" s="71"/>
    </row>
    <row r="16" spans="1:10" s="57" customFormat="1" ht="15" customHeight="1">
      <c r="A16" s="57" t="s">
        <v>120</v>
      </c>
      <c r="B16" s="14"/>
      <c r="C16" s="15"/>
      <c r="D16" s="16">
        <v>200624227</v>
      </c>
      <c r="E16" s="68"/>
      <c r="F16" s="68">
        <v>618635</v>
      </c>
      <c r="G16" s="68"/>
      <c r="H16" s="68">
        <v>199945450</v>
      </c>
      <c r="I16" s="71"/>
      <c r="J16" s="71" t="s">
        <v>75</v>
      </c>
    </row>
    <row r="17" spans="1:10" s="57" customFormat="1" ht="15" customHeight="1">
      <c r="A17" s="57" t="s">
        <v>182</v>
      </c>
      <c r="B17" s="14">
        <v>6</v>
      </c>
      <c r="C17" s="15"/>
      <c r="D17" s="16">
        <v>-600024</v>
      </c>
      <c r="E17" s="71"/>
      <c r="F17" s="71" t="s">
        <v>75</v>
      </c>
      <c r="G17" s="68"/>
      <c r="H17" s="68">
        <v>-66800000</v>
      </c>
      <c r="I17" s="71"/>
      <c r="J17" s="72">
        <v>-40000000</v>
      </c>
    </row>
    <row r="18" spans="1:10" s="57" customFormat="1" ht="15" customHeight="1">
      <c r="A18" s="5" t="s">
        <v>130</v>
      </c>
      <c r="B18" s="5"/>
      <c r="C18" s="15"/>
      <c r="D18" s="5"/>
      <c r="E18" s="5"/>
      <c r="F18" s="5"/>
      <c r="G18" s="5"/>
      <c r="H18" s="5"/>
      <c r="I18" s="5"/>
      <c r="J18" s="5"/>
    </row>
    <row r="19" spans="1:10" s="57" customFormat="1" ht="15" customHeight="1">
      <c r="A19" s="5" t="s">
        <v>135</v>
      </c>
      <c r="B19" s="14">
        <v>4</v>
      </c>
      <c r="C19" s="15"/>
      <c r="D19" s="4">
        <v>-325297</v>
      </c>
      <c r="E19" s="14"/>
      <c r="F19" s="4">
        <f>-8688902661+2079659483</f>
        <v>-6609243178</v>
      </c>
      <c r="G19" s="16"/>
      <c r="H19" s="19" t="s">
        <v>75</v>
      </c>
      <c r="I19" s="16"/>
      <c r="J19" s="14" t="s">
        <v>75</v>
      </c>
    </row>
    <row r="20" spans="1:10" s="57" customFormat="1" ht="15" customHeight="1">
      <c r="A20" s="57" t="s">
        <v>162</v>
      </c>
      <c r="B20" s="14"/>
      <c r="C20" s="15"/>
      <c r="D20" s="16"/>
      <c r="E20" s="71"/>
      <c r="F20" s="71"/>
      <c r="G20" s="68"/>
      <c r="H20" s="71"/>
      <c r="I20" s="68"/>
      <c r="J20" s="71"/>
    </row>
    <row r="21" spans="1:10" s="57" customFormat="1" ht="15" customHeight="1">
      <c r="A21" s="57" t="s">
        <v>136</v>
      </c>
      <c r="B21" s="14"/>
      <c r="C21" s="15"/>
      <c r="D21" s="16">
        <v>-2037182472</v>
      </c>
      <c r="E21" s="68"/>
      <c r="F21" s="68">
        <v>-4854739221</v>
      </c>
      <c r="G21" s="68"/>
      <c r="H21" s="68">
        <v>-268102903</v>
      </c>
      <c r="I21" s="68"/>
      <c r="J21" s="68">
        <v>-365097713</v>
      </c>
    </row>
    <row r="22" spans="1:10" s="57" customFormat="1" ht="15" customHeight="1">
      <c r="A22" s="57" t="s">
        <v>163</v>
      </c>
      <c r="B22" s="14">
        <v>11</v>
      </c>
      <c r="C22" s="15"/>
      <c r="D22" s="16">
        <v>-445878728</v>
      </c>
      <c r="E22" s="68"/>
      <c r="F22" s="68">
        <v>-378764923</v>
      </c>
      <c r="G22" s="71"/>
      <c r="H22" s="68">
        <v>-11953214</v>
      </c>
      <c r="I22" s="71"/>
      <c r="J22" s="68">
        <v>-120001003</v>
      </c>
    </row>
    <row r="23" spans="1:10" s="57" customFormat="1" ht="15" customHeight="1">
      <c r="A23" s="57" t="s">
        <v>153</v>
      </c>
      <c r="B23" s="14"/>
      <c r="C23" s="15"/>
      <c r="D23" s="16"/>
      <c r="E23" s="68"/>
      <c r="F23" s="68"/>
      <c r="G23" s="71"/>
      <c r="H23" s="68"/>
      <c r="I23" s="71"/>
      <c r="J23" s="68"/>
    </row>
    <row r="24" spans="1:10" s="57" customFormat="1" ht="15" customHeight="1">
      <c r="A24" s="57" t="s">
        <v>154</v>
      </c>
      <c r="B24" s="14">
        <v>6</v>
      </c>
      <c r="C24" s="15"/>
      <c r="D24" s="16">
        <v>12000010</v>
      </c>
      <c r="E24" s="71"/>
      <c r="F24" s="71" t="s">
        <v>75</v>
      </c>
      <c r="G24" s="68"/>
      <c r="H24" s="71" t="s">
        <v>75</v>
      </c>
      <c r="I24" s="68"/>
      <c r="J24" s="72">
        <v>150000000</v>
      </c>
    </row>
    <row r="25" spans="1:10" s="57" customFormat="1" ht="15" customHeight="1">
      <c r="A25" s="57" t="s">
        <v>151</v>
      </c>
      <c r="B25" s="14"/>
      <c r="C25" s="15"/>
      <c r="D25" s="16"/>
      <c r="E25" s="71"/>
      <c r="F25" s="71"/>
      <c r="G25" s="68"/>
      <c r="H25" s="68"/>
      <c r="I25" s="68"/>
      <c r="J25" s="72"/>
    </row>
    <row r="26" spans="1:10" s="57" customFormat="1" ht="15" customHeight="1">
      <c r="A26" s="57" t="s">
        <v>152</v>
      </c>
      <c r="B26" s="14"/>
      <c r="C26" s="15"/>
      <c r="D26" s="16">
        <v>1845752</v>
      </c>
      <c r="E26" s="71"/>
      <c r="F26" s="71" t="s">
        <v>75</v>
      </c>
      <c r="G26" s="68"/>
      <c r="H26" s="71" t="s">
        <v>75</v>
      </c>
      <c r="I26" s="68"/>
      <c r="J26" s="71" t="s">
        <v>75</v>
      </c>
    </row>
    <row r="27" spans="1:10" s="57" customFormat="1" ht="15" customHeight="1">
      <c r="A27" s="57" t="s">
        <v>190</v>
      </c>
      <c r="C27" s="15"/>
      <c r="D27" s="16"/>
      <c r="E27" s="71"/>
      <c r="F27" s="72"/>
      <c r="G27" s="68"/>
      <c r="H27" s="68"/>
      <c r="I27" s="68"/>
      <c r="J27" s="71"/>
    </row>
    <row r="28" spans="1:10" s="57" customFormat="1" ht="15" customHeight="1">
      <c r="A28" s="57" t="s">
        <v>178</v>
      </c>
      <c r="B28" s="14">
        <v>8</v>
      </c>
      <c r="C28" s="15"/>
      <c r="D28" s="16">
        <v>-70637367</v>
      </c>
      <c r="E28" s="71"/>
      <c r="F28" s="72">
        <v>-19999492</v>
      </c>
      <c r="G28" s="68"/>
      <c r="H28" s="68">
        <v>-177544000</v>
      </c>
      <c r="I28" s="68"/>
      <c r="J28" s="72">
        <v>-178975000</v>
      </c>
    </row>
    <row r="29" spans="1:10" s="57" customFormat="1" ht="15" customHeight="1">
      <c r="A29" s="57" t="s">
        <v>164</v>
      </c>
      <c r="B29" s="14"/>
      <c r="C29" s="15"/>
      <c r="D29" s="4">
        <v>-63039000</v>
      </c>
      <c r="E29" s="71"/>
      <c r="F29" s="72">
        <v>-72162500</v>
      </c>
      <c r="G29" s="68"/>
      <c r="H29" s="72">
        <v>-63039000</v>
      </c>
      <c r="I29" s="68"/>
      <c r="J29" s="68">
        <v>-72162500</v>
      </c>
    </row>
    <row r="30" spans="1:10" s="57" customFormat="1" ht="15" customHeight="1">
      <c r="A30" s="57" t="s">
        <v>165</v>
      </c>
      <c r="B30" s="14"/>
      <c r="C30" s="15"/>
      <c r="D30" s="14" t="s">
        <v>75</v>
      </c>
      <c r="E30" s="71"/>
      <c r="F30" s="72">
        <v>-3800000</v>
      </c>
      <c r="G30" s="68"/>
      <c r="H30" s="71" t="s">
        <v>75</v>
      </c>
      <c r="I30" s="68"/>
      <c r="J30" s="71" t="s">
        <v>75</v>
      </c>
    </row>
    <row r="31" spans="1:10" s="57" customFormat="1" ht="15" customHeight="1">
      <c r="A31" s="57" t="s">
        <v>107</v>
      </c>
      <c r="B31" s="14"/>
      <c r="C31" s="15"/>
      <c r="D31" s="16"/>
      <c r="E31" s="68"/>
      <c r="F31" s="68"/>
      <c r="G31" s="68"/>
      <c r="H31" s="68"/>
      <c r="I31" s="68"/>
      <c r="J31" s="68"/>
    </row>
    <row r="32" spans="1:10" s="57" customFormat="1" ht="15" customHeight="1">
      <c r="A32" s="57" t="s">
        <v>24</v>
      </c>
      <c r="B32" s="14"/>
      <c r="C32" s="15"/>
      <c r="D32" s="31">
        <v>201437208</v>
      </c>
      <c r="E32" s="69"/>
      <c r="F32" s="69">
        <v>261884127</v>
      </c>
      <c r="G32" s="69"/>
      <c r="H32" s="69">
        <v>24160614</v>
      </c>
      <c r="I32" s="69"/>
      <c r="J32" s="69">
        <v>22506527</v>
      </c>
    </row>
    <row r="33" spans="1:10" s="57" customFormat="1" ht="15" customHeight="1">
      <c r="A33" s="57" t="s">
        <v>179</v>
      </c>
      <c r="B33" s="14"/>
      <c r="C33" s="15"/>
      <c r="D33" s="24" t="s">
        <v>75</v>
      </c>
      <c r="E33" s="73"/>
      <c r="F33" s="74" t="s">
        <v>75</v>
      </c>
      <c r="G33" s="69"/>
      <c r="H33" s="74" t="s">
        <v>75</v>
      </c>
      <c r="I33" s="69"/>
      <c r="J33" s="75">
        <v>149499986</v>
      </c>
    </row>
    <row r="34" spans="1:10" s="57" customFormat="1" ht="15" customHeight="1">
      <c r="A34" s="57" t="s">
        <v>191</v>
      </c>
      <c r="B34" s="14"/>
      <c r="C34" s="15"/>
      <c r="D34" s="33">
        <f>SUM(D14:D33)</f>
        <v>-5737149656</v>
      </c>
      <c r="E34" s="69"/>
      <c r="F34" s="70">
        <f>SUM(F14:F33)</f>
        <v>-4526168928</v>
      </c>
      <c r="G34" s="69"/>
      <c r="H34" s="70">
        <f>SUM(H14:H33)</f>
        <v>-3867177795</v>
      </c>
      <c r="I34" s="69"/>
      <c r="J34" s="70">
        <f>SUM(J14:J33)</f>
        <v>-182494482</v>
      </c>
    </row>
    <row r="35" spans="2:10" s="57" customFormat="1" ht="15" customHeight="1">
      <c r="B35" s="14"/>
      <c r="C35" s="15"/>
      <c r="D35" s="31"/>
      <c r="E35" s="69"/>
      <c r="F35" s="69"/>
      <c r="G35" s="69"/>
      <c r="H35" s="69"/>
      <c r="I35" s="69"/>
      <c r="J35" s="69"/>
    </row>
    <row r="36" spans="1:10" s="57" customFormat="1" ht="15" customHeight="1">
      <c r="A36" s="67" t="s">
        <v>25</v>
      </c>
      <c r="B36" s="14"/>
      <c r="C36" s="15"/>
      <c r="D36" s="16"/>
      <c r="E36" s="69"/>
      <c r="F36" s="68"/>
      <c r="G36" s="69"/>
      <c r="H36" s="68"/>
      <c r="I36" s="69"/>
      <c r="J36" s="68"/>
    </row>
    <row r="37" spans="1:10" s="57" customFormat="1" ht="15" customHeight="1">
      <c r="A37" s="57" t="s">
        <v>114</v>
      </c>
      <c r="B37" s="14">
        <v>15</v>
      </c>
      <c r="C37" s="15"/>
      <c r="D37" s="4">
        <v>1194148</v>
      </c>
      <c r="E37" s="69"/>
      <c r="F37" s="72">
        <v>15324024</v>
      </c>
      <c r="G37" s="69"/>
      <c r="H37" s="72">
        <v>1194148</v>
      </c>
      <c r="I37" s="73"/>
      <c r="J37" s="68">
        <v>15324024</v>
      </c>
    </row>
    <row r="38" spans="1:10" s="57" customFormat="1" ht="15" customHeight="1">
      <c r="A38" s="57" t="s">
        <v>126</v>
      </c>
      <c r="B38" s="14"/>
      <c r="C38" s="15"/>
      <c r="D38" s="16">
        <v>2350000000</v>
      </c>
      <c r="E38" s="69"/>
      <c r="F38" s="16">
        <v>2639083669</v>
      </c>
      <c r="G38" s="69"/>
      <c r="H38" s="68">
        <v>1850000000</v>
      </c>
      <c r="I38" s="73"/>
      <c r="J38" s="72">
        <v>917735669</v>
      </c>
    </row>
    <row r="39" spans="1:6" s="57" customFormat="1" ht="15" customHeight="1">
      <c r="A39" s="57" t="s">
        <v>108</v>
      </c>
      <c r="B39" s="5"/>
      <c r="C39" s="15"/>
      <c r="D39" s="16"/>
      <c r="E39" s="69"/>
      <c r="F39" s="5"/>
    </row>
    <row r="40" spans="1:10" s="57" customFormat="1" ht="15" customHeight="1">
      <c r="A40" s="57" t="s">
        <v>109</v>
      </c>
      <c r="B40" s="14">
        <v>12</v>
      </c>
      <c r="C40" s="15"/>
      <c r="D40" s="16">
        <v>4028651343</v>
      </c>
      <c r="E40" s="69"/>
      <c r="F40" s="16">
        <v>263140444</v>
      </c>
      <c r="G40" s="69"/>
      <c r="H40" s="72">
        <v>3978251537</v>
      </c>
      <c r="I40" s="69"/>
      <c r="J40" s="71" t="s">
        <v>75</v>
      </c>
    </row>
    <row r="41" spans="1:10" s="57" customFormat="1" ht="15" customHeight="1">
      <c r="A41" s="5" t="s">
        <v>112</v>
      </c>
      <c r="B41" s="14"/>
      <c r="C41" s="15"/>
      <c r="D41" s="16">
        <v>-827560992</v>
      </c>
      <c r="E41" s="31"/>
      <c r="F41" s="4">
        <v>-6430040259</v>
      </c>
      <c r="G41" s="31"/>
      <c r="H41" s="16">
        <v>-626460992</v>
      </c>
      <c r="I41" s="36"/>
      <c r="J41" s="16">
        <v>-1030000000</v>
      </c>
    </row>
    <row r="42" spans="1:10" s="57" customFormat="1" ht="15.75" customHeight="1" hidden="1">
      <c r="A42" s="5" t="s">
        <v>46</v>
      </c>
      <c r="B42" s="14"/>
      <c r="C42" s="15"/>
      <c r="D42" s="16"/>
      <c r="E42" s="31"/>
      <c r="F42" s="16"/>
      <c r="G42" s="16"/>
      <c r="H42" s="14"/>
      <c r="I42" s="31"/>
      <c r="J42" s="14"/>
    </row>
    <row r="43" spans="1:10" s="57" customFormat="1" ht="15.75" customHeight="1" hidden="1">
      <c r="A43" s="5" t="s">
        <v>125</v>
      </c>
      <c r="B43" s="14">
        <v>9</v>
      </c>
      <c r="C43" s="15"/>
      <c r="D43" s="4"/>
      <c r="E43" s="16"/>
      <c r="F43" s="16"/>
      <c r="G43" s="16"/>
      <c r="H43" s="14"/>
      <c r="I43" s="16"/>
      <c r="J43" s="14"/>
    </row>
    <row r="44" spans="1:10" s="57" customFormat="1" ht="15" customHeight="1">
      <c r="A44" s="5" t="s">
        <v>71</v>
      </c>
      <c r="B44" s="14">
        <v>12</v>
      </c>
      <c r="C44" s="15"/>
      <c r="D44" s="33">
        <v>-4498375761</v>
      </c>
      <c r="E44" s="31"/>
      <c r="F44" s="33">
        <v>-3736440892</v>
      </c>
      <c r="G44" s="31"/>
      <c r="H44" s="33">
        <v>-2877322000</v>
      </c>
      <c r="I44" s="31"/>
      <c r="J44" s="33">
        <v>-2035899000</v>
      </c>
    </row>
    <row r="45" spans="1:10" s="57" customFormat="1" ht="15" customHeight="1">
      <c r="A45" s="76" t="s">
        <v>192</v>
      </c>
      <c r="B45" s="14"/>
      <c r="C45" s="15"/>
      <c r="D45" s="31"/>
      <c r="E45" s="31"/>
      <c r="F45" s="31"/>
      <c r="G45" s="31"/>
      <c r="H45" s="31"/>
      <c r="I45" s="31"/>
      <c r="J45" s="31"/>
    </row>
    <row r="46" spans="1:10" s="57" customFormat="1" ht="15" customHeight="1">
      <c r="A46" s="76" t="s">
        <v>193</v>
      </c>
      <c r="B46" s="14"/>
      <c r="C46" s="15"/>
      <c r="D46" s="33">
        <f>SUM(D37:D44)</f>
        <v>1053908738</v>
      </c>
      <c r="E46" s="16"/>
      <c r="F46" s="33">
        <f>SUM(F37:F44)</f>
        <v>-7248933014</v>
      </c>
      <c r="G46" s="16"/>
      <c r="H46" s="33">
        <f>SUM(H37:H44)</f>
        <v>2325662693</v>
      </c>
      <c r="I46" s="16"/>
      <c r="J46" s="33">
        <f>SUM(J37:J44)</f>
        <v>-2132839307</v>
      </c>
    </row>
    <row r="47" spans="1:10" s="57" customFormat="1" ht="15" customHeight="1">
      <c r="A47" s="1" t="s">
        <v>194</v>
      </c>
      <c r="B47" s="14"/>
      <c r="C47" s="15"/>
      <c r="D47" s="31"/>
      <c r="E47" s="16"/>
      <c r="F47" s="31"/>
      <c r="G47" s="16"/>
      <c r="H47" s="31"/>
      <c r="I47" s="16"/>
      <c r="J47" s="31"/>
    </row>
    <row r="48" spans="1:10" s="57" customFormat="1" ht="15" customHeight="1">
      <c r="A48" s="1" t="s">
        <v>195</v>
      </c>
      <c r="B48" s="14"/>
      <c r="C48" s="15"/>
      <c r="D48" s="16">
        <f>SUM(D11,D34,D46)</f>
        <v>-56665662</v>
      </c>
      <c r="E48" s="16"/>
      <c r="F48" s="16">
        <f>SUM(F11,F34,F46)</f>
        <v>-4686024011</v>
      </c>
      <c r="G48" s="16"/>
      <c r="H48" s="16">
        <f>SUM(H11,H34,H46)</f>
        <v>-138100004</v>
      </c>
      <c r="I48" s="16"/>
      <c r="J48" s="16">
        <f>SUM(J11,J34,J46)</f>
        <v>35044925</v>
      </c>
    </row>
    <row r="49" spans="1:10" s="57" customFormat="1" ht="15" customHeight="1">
      <c r="A49" s="5" t="s">
        <v>91</v>
      </c>
      <c r="B49" s="14"/>
      <c r="C49" s="15"/>
      <c r="D49" s="31">
        <v>3923738951</v>
      </c>
      <c r="E49" s="31"/>
      <c r="F49" s="31">
        <v>8274065370</v>
      </c>
      <c r="G49" s="31"/>
      <c r="H49" s="31">
        <v>449715124</v>
      </c>
      <c r="I49" s="31"/>
      <c r="J49" s="31">
        <v>290072054</v>
      </c>
    </row>
    <row r="50" spans="1:10" s="57" customFormat="1" ht="15" customHeight="1">
      <c r="A50" s="5" t="s">
        <v>137</v>
      </c>
      <c r="B50" s="14"/>
      <c r="C50" s="15"/>
      <c r="D50" s="33">
        <v>6567977</v>
      </c>
      <c r="E50" s="31"/>
      <c r="F50" s="33">
        <v>-38805576</v>
      </c>
      <c r="G50" s="31"/>
      <c r="H50" s="24" t="s">
        <v>75</v>
      </c>
      <c r="I50" s="31"/>
      <c r="J50" s="24" t="s">
        <v>75</v>
      </c>
    </row>
    <row r="51" spans="1:10" s="57" customFormat="1" ht="15" customHeight="1" thickBot="1">
      <c r="A51" s="5" t="s">
        <v>92</v>
      </c>
      <c r="B51" s="14"/>
      <c r="C51" s="15"/>
      <c r="D51" s="22">
        <f>SUM(D48:D50)</f>
        <v>3873641266</v>
      </c>
      <c r="E51" s="16"/>
      <c r="F51" s="22">
        <f>SUM(F48:F50)</f>
        <v>3549235783</v>
      </c>
      <c r="G51" s="16"/>
      <c r="H51" s="22">
        <f>SUM(H48:H49)</f>
        <v>311615120</v>
      </c>
      <c r="I51" s="16"/>
      <c r="J51" s="22">
        <f>SUM(J48:J49)</f>
        <v>325116979</v>
      </c>
    </row>
    <row r="52" spans="1:10" s="57" customFormat="1" ht="15" customHeight="1" thickTop="1">
      <c r="A52" s="1"/>
      <c r="B52" s="14"/>
      <c r="C52" s="15"/>
      <c r="D52" s="15"/>
      <c r="E52" s="15"/>
      <c r="F52" s="15"/>
      <c r="G52" s="15"/>
      <c r="H52" s="15"/>
      <c r="I52" s="15"/>
      <c r="J52" s="15"/>
    </row>
    <row r="53" spans="1:10" s="57" customFormat="1" ht="15" customHeight="1">
      <c r="A53" s="1" t="s">
        <v>115</v>
      </c>
      <c r="B53" s="14"/>
      <c r="C53" s="15"/>
      <c r="D53" s="15"/>
      <c r="E53" s="15"/>
      <c r="F53" s="15"/>
      <c r="G53" s="15"/>
      <c r="H53" s="15"/>
      <c r="I53" s="15"/>
      <c r="J53" s="15"/>
    </row>
    <row r="54" spans="1:10" s="57" customFormat="1" ht="15" customHeight="1">
      <c r="A54" s="77" t="s">
        <v>198</v>
      </c>
      <c r="B54" s="78"/>
      <c r="C54" s="78"/>
      <c r="D54" s="78"/>
      <c r="E54" s="78"/>
      <c r="F54" s="78"/>
      <c r="G54" s="78"/>
      <c r="H54" s="78"/>
      <c r="I54" s="78"/>
      <c r="J54" s="78"/>
    </row>
    <row r="55" spans="1:10" ht="15" customHeight="1">
      <c r="A55" s="78"/>
      <c r="B55" s="78"/>
      <c r="C55" s="78"/>
      <c r="D55" s="78"/>
      <c r="E55" s="78"/>
      <c r="F55" s="78"/>
      <c r="G55" s="78"/>
      <c r="H55" s="78"/>
      <c r="I55" s="78"/>
      <c r="J55" s="78"/>
    </row>
    <row r="56" spans="1:10" ht="15" customHeight="1">
      <c r="A56" s="80"/>
      <c r="B56" s="80"/>
      <c r="C56" s="80"/>
      <c r="E56" s="80"/>
      <c r="F56" s="80"/>
      <c r="G56" s="80"/>
      <c r="H56" s="80"/>
      <c r="I56" s="80"/>
      <c r="J56" s="80"/>
    </row>
    <row r="57" spans="1:10" ht="15" customHeight="1">
      <c r="A57" s="80"/>
      <c r="B57" s="80"/>
      <c r="C57" s="80"/>
      <c r="E57" s="80"/>
      <c r="F57" s="80"/>
      <c r="G57" s="80"/>
      <c r="H57" s="80"/>
      <c r="I57" s="80"/>
      <c r="J57" s="80"/>
    </row>
    <row r="58" spans="1:10" ht="15" customHeight="1">
      <c r="A58" s="81" t="str">
        <f>'Eng 7'!A41:T41</f>
        <v>The accompanying notes on pages 9 to 32 are an integral part of these interim financial statements.</v>
      </c>
      <c r="B58" s="81"/>
      <c r="C58" s="81"/>
      <c r="D58" s="81"/>
      <c r="E58" s="81"/>
      <c r="F58" s="81"/>
      <c r="G58" s="81"/>
      <c r="H58" s="81"/>
      <c r="I58" s="81"/>
      <c r="J58" s="81"/>
    </row>
    <row r="59" ht="15" customHeight="1">
      <c r="J59" s="79">
        <v>8</v>
      </c>
    </row>
    <row r="105" ht="13.5" customHeight="1"/>
  </sheetData>
  <mergeCells count="3">
    <mergeCell ref="D5:F5"/>
    <mergeCell ref="H5:J5"/>
    <mergeCell ref="A54:J55"/>
  </mergeCells>
  <printOptions/>
  <pageMargins left="1" right="0.5" top="0.43" bottom="0.4" header="0.49" footer="0.4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PricewaterhouseCoopers</dc:creator>
  <cp:keywords/>
  <dc:description/>
  <cp:lastModifiedBy>PwC User</cp:lastModifiedBy>
  <cp:lastPrinted>2007-08-10T01:18:17Z</cp:lastPrinted>
  <dcterms:created xsi:type="dcterms:W3CDTF">2001-10-30T06:26:29Z</dcterms:created>
  <dcterms:modified xsi:type="dcterms:W3CDTF">2007-08-14T08:05:16Z</dcterms:modified>
  <cp:category/>
  <cp:version/>
  <cp:contentType/>
  <cp:contentStatus/>
</cp:coreProperties>
</file>