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2"/>
  </bookViews>
  <sheets>
    <sheet name="Eng 2-4" sheetId="1" r:id="rId1"/>
    <sheet name="Eng 5" sheetId="2" r:id="rId2"/>
    <sheet name="Eng 6" sheetId="3" r:id="rId3"/>
    <sheet name="Eng 7" sheetId="4" r:id="rId4"/>
  </sheets>
  <definedNames>
    <definedName name="_xlnm.Print_Area" localSheetId="0">'Eng 2-4'!$A$1:$J$165</definedName>
    <definedName name="_xlnm.Print_Area" localSheetId="1">'Eng 5'!$A$1:$T$42</definedName>
    <definedName name="_xlnm.Print_Area" localSheetId="2">'Eng 6'!$A$1:$T$42</definedName>
    <definedName name="_xlnm.Print_Area" localSheetId="3">'Eng 7'!$A$1:$J$62</definedName>
  </definedNames>
  <calcPr fullCalcOnLoad="1"/>
</workbook>
</file>

<file path=xl/sharedStrings.xml><?xml version="1.0" encoding="utf-8"?>
<sst xmlns="http://schemas.openxmlformats.org/spreadsheetml/2006/main" count="404" uniqueCount="196">
  <si>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</si>
  <si>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</si>
  <si>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</si>
  <si>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</si>
  <si>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</si>
  <si>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</si>
  <si>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</si>
  <si>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</si>
  <si>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</si>
  <si>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</si>
  <si>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</si>
  <si>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</si>
  <si>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</si>
  <si>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</si>
  <si>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</si>
  <si>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</si>
  <si>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</si>
  <si>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telephone</t>
  </si>
  <si>
    <t xml:space="preserve">   and other services</t>
  </si>
  <si>
    <t>Revenues from product sales</t>
  </si>
  <si>
    <t>Total revenues</t>
  </si>
  <si>
    <t>Cost of sales</t>
  </si>
  <si>
    <t>Interest income</t>
  </si>
  <si>
    <t>Cash flows from operating activities</t>
  </si>
  <si>
    <t>Cash flows from investing activities</t>
  </si>
  <si>
    <t xml:space="preserve">   plant and equipment</t>
  </si>
  <si>
    <t>Cash flows from financing activities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</si>
  <si>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</si>
  <si>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</si>
  <si>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</si>
  <si>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</si>
  <si>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</si>
  <si>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</si>
  <si>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 xml:space="preserve">  - Other non-current assets</t>
  </si>
  <si>
    <t xml:space="preserve">     Total current assets</t>
  </si>
  <si>
    <t>Total assets</t>
  </si>
  <si>
    <t>Current liabilities</t>
  </si>
  <si>
    <t>Non-current liabilities</t>
  </si>
  <si>
    <t>Total liabilities</t>
  </si>
  <si>
    <t>Total shareholders’ equity</t>
  </si>
  <si>
    <t>Investments:</t>
  </si>
  <si>
    <t xml:space="preserve">     Total non-current assets</t>
  </si>
  <si>
    <t xml:space="preserve">    Total current liabilities</t>
  </si>
  <si>
    <t xml:space="preserve">    Total non-current liabilities</t>
  </si>
  <si>
    <t xml:space="preserve">  - Intangible assets, net</t>
  </si>
  <si>
    <t xml:space="preserve">  Authorised share capital </t>
  </si>
  <si>
    <t>Minority interest in subsidiaries</t>
  </si>
  <si>
    <t>Repayments on long-term trade</t>
  </si>
  <si>
    <t>(Unaudited)</t>
  </si>
  <si>
    <t>(Audited)</t>
  </si>
  <si>
    <t>Statements of Changes in Shareholders’ Equity (Unaudited)</t>
  </si>
  <si>
    <t>Statements of Cash Flows (Unaudited)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</si>
  <si>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</si>
  <si>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</si>
  <si>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</si>
  <si>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</si>
  <si>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</si>
  <si>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 xml:space="preserve">       Preferred shares </t>
  </si>
  <si>
    <t>Foreign currency</t>
  </si>
  <si>
    <t>adjustment</t>
  </si>
  <si>
    <t>Total</t>
  </si>
  <si>
    <t>Long-term borrowings</t>
  </si>
  <si>
    <t xml:space="preserve">   Deficit</t>
  </si>
  <si>
    <t>Property, plant and equipment, net</t>
  </si>
  <si>
    <t xml:space="preserve">       Common shares </t>
  </si>
  <si>
    <t>Other revenues</t>
  </si>
  <si>
    <t>Other expenses</t>
  </si>
  <si>
    <t>Operating results</t>
  </si>
  <si>
    <t>Premium on share capital</t>
  </si>
  <si>
    <t>Discount on share capital</t>
  </si>
  <si>
    <t xml:space="preserve">       Preferred shares</t>
  </si>
  <si>
    <t xml:space="preserve">       Common shares</t>
  </si>
  <si>
    <t>Repayments on borrowings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</si>
  <si>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</si>
  <si>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</si>
  <si>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</si>
  <si>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</si>
  <si>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</si>
  <si>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</si>
  <si>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</si>
  <si>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</si>
  <si>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</si>
  <si>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</si>
  <si>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</si>
  <si>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</si>
  <si>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</si>
  <si>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</si>
  <si>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</si>
  <si>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</si>
  <si>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</si>
  <si>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 xml:space="preserve">  - Investments in subsidiaries, </t>
  </si>
  <si>
    <t>Unrealised gain</t>
  </si>
  <si>
    <t>Opening balance</t>
  </si>
  <si>
    <t>Closing balance</t>
  </si>
  <si>
    <t>Income tax deducted at source</t>
  </si>
  <si>
    <t>Claimable value added tax</t>
  </si>
  <si>
    <t>Short-term borrowings</t>
  </si>
  <si>
    <t>Unearned income</t>
  </si>
  <si>
    <t>of fair value on</t>
  </si>
  <si>
    <t>available-for-sale</t>
  </si>
  <si>
    <t>securities</t>
  </si>
  <si>
    <t>True Corporation Public Company Limited</t>
  </si>
  <si>
    <t>Retained earnings (deficit)</t>
  </si>
  <si>
    <t>Cost of providing services</t>
  </si>
  <si>
    <t>Share of results in subsidiaries,</t>
  </si>
  <si>
    <t xml:space="preserve">Basic and diluted earnings (loss) </t>
  </si>
  <si>
    <t xml:space="preserve">   per share</t>
  </si>
  <si>
    <t>Statements of Income (Unaudited)</t>
  </si>
  <si>
    <t>Proceeds from disposals of property,</t>
  </si>
  <si>
    <t>Proceeds from borrowings, net of cash</t>
  </si>
  <si>
    <t xml:space="preserve">   paid for debt issuance cost</t>
  </si>
  <si>
    <t xml:space="preserve"> (loss) on changes</t>
  </si>
  <si>
    <t>6</t>
  </si>
  <si>
    <t xml:space="preserve">Repayments on short-term borrowings </t>
  </si>
  <si>
    <t>Other non-current assets:</t>
  </si>
  <si>
    <t>Issues of common shares</t>
  </si>
  <si>
    <t>Non-cash transaction</t>
  </si>
  <si>
    <t xml:space="preserve">   Appropriated - legal reserve</t>
  </si>
  <si>
    <t>Net loss for the period</t>
  </si>
  <si>
    <t>2006</t>
  </si>
  <si>
    <t>Opening balance as at 1 January 2006</t>
  </si>
  <si>
    <t>Cash and deposits at financial institutions</t>
  </si>
  <si>
    <t xml:space="preserve">   investment - time deposit</t>
  </si>
  <si>
    <t>Liabilities and shareholders’ equity</t>
  </si>
  <si>
    <t>Shareholders’ equity</t>
  </si>
  <si>
    <t>Total parent’s shareholders’ equity</t>
  </si>
  <si>
    <t>Total liabilities and shareholders’ equity</t>
  </si>
  <si>
    <t xml:space="preserve">   account payable</t>
  </si>
  <si>
    <t>Proceeds from short-term borrowings</t>
  </si>
  <si>
    <t>Current portion of long-term borrowings</t>
  </si>
  <si>
    <t>Unrealised loss on changes of fair value</t>
  </si>
  <si>
    <t xml:space="preserve">    on available-for-sale securities</t>
  </si>
  <si>
    <t xml:space="preserve">Acquisitions of subsidiaries and   </t>
  </si>
  <si>
    <t>Long-term borrowings from a subsidiary</t>
  </si>
  <si>
    <t>Interest expenses</t>
  </si>
  <si>
    <t xml:space="preserve">Issues of common shares </t>
  </si>
  <si>
    <t>Net profit (loss) for the period</t>
  </si>
  <si>
    <t xml:space="preserve">  joint ventures, net of cash acquired</t>
  </si>
  <si>
    <t xml:space="preserve">   equipment</t>
  </si>
  <si>
    <t>Effects of exchange rate changes</t>
  </si>
  <si>
    <t>As at 31 March 2007 and 31 December 2006</t>
  </si>
  <si>
    <t>31 March</t>
  </si>
  <si>
    <t>2007</t>
  </si>
  <si>
    <t>Deferred income tax assets</t>
  </si>
  <si>
    <t>Deferred income tax liabilities</t>
  </si>
  <si>
    <t>Long-term trade account payable</t>
  </si>
  <si>
    <t>For the three-month periods ended 31 March 2007 and 2006</t>
  </si>
  <si>
    <t>- Basic</t>
  </si>
  <si>
    <t>- Diluted</t>
  </si>
  <si>
    <t>5</t>
  </si>
  <si>
    <t>Closing balance as at 31 March 2007</t>
  </si>
  <si>
    <t>Opening balance as at 1 January 2007</t>
  </si>
  <si>
    <t>Closing balance as at 31 March 2006</t>
  </si>
  <si>
    <t xml:space="preserve">The significant non-cash transaction for the three-month period ended 31 March 2007 is the acquisition of property, </t>
  </si>
  <si>
    <t>Loans to subsidiary</t>
  </si>
  <si>
    <t>Realised gain on disposal of available-for-sale</t>
  </si>
  <si>
    <t xml:space="preserve">   securities </t>
  </si>
  <si>
    <t>Net profit for the period</t>
  </si>
  <si>
    <t xml:space="preserve">Foreign exchange gain </t>
  </si>
  <si>
    <t>As previously reported</t>
  </si>
  <si>
    <t>As restated</t>
  </si>
  <si>
    <t>(Restated)</t>
  </si>
  <si>
    <t xml:space="preserve">Proceeds from disposals for </t>
  </si>
  <si>
    <t xml:space="preserve">   available-for-sale securities</t>
  </si>
  <si>
    <t>Loans made to subsidiary</t>
  </si>
  <si>
    <t>Proceeds from loan to subsidiary</t>
  </si>
  <si>
    <t xml:space="preserve">    and joint venture</t>
  </si>
  <si>
    <t>plant and equipment using finance leases amounting to Baht 515.87 million.</t>
  </si>
  <si>
    <t>Cumulative effect of the change in</t>
  </si>
  <si>
    <t xml:space="preserve">Profit (loss) before income tax </t>
  </si>
  <si>
    <t xml:space="preserve">Withdrawal in restricted cash </t>
  </si>
  <si>
    <t xml:space="preserve">Withdrawal from short-term </t>
  </si>
  <si>
    <t xml:space="preserve">   accounting policy (Note 3)</t>
  </si>
  <si>
    <t xml:space="preserve">       joint ventures and associate</t>
  </si>
  <si>
    <t xml:space="preserve">   joint ventures and associate</t>
  </si>
  <si>
    <t>Profit (loss) before minority interest</t>
  </si>
  <si>
    <t>Addition investment in subsidiary (Note 8)</t>
  </si>
  <si>
    <t xml:space="preserve">Acquisitions of property, plant and </t>
  </si>
  <si>
    <t>Acquisitions of intangible assets</t>
  </si>
  <si>
    <t>Net cash used in financing activities</t>
  </si>
  <si>
    <t>Net decrease in cash and cash equivalents</t>
  </si>
  <si>
    <t>Bank overdrafts (included in “short-term</t>
  </si>
  <si>
    <t xml:space="preserve">   borrowings”)</t>
  </si>
  <si>
    <t xml:space="preserve">   investing activities</t>
  </si>
  <si>
    <t>Acquisitions of investment in subsidiaries</t>
  </si>
  <si>
    <t>Acquisitions of investment in other company</t>
  </si>
  <si>
    <t>Acquisitions of investment property</t>
  </si>
  <si>
    <t>Loans to related parties, net</t>
  </si>
  <si>
    <t>Profit from sales and providing services</t>
  </si>
  <si>
    <t>Profit before interest and income tax</t>
  </si>
  <si>
    <t xml:space="preserve">Income tax </t>
  </si>
  <si>
    <t>Profit attributable to minority interest</t>
  </si>
  <si>
    <t>The accompanying notes on pages 8 to 28 are an integral part of these interim financial statements.</t>
  </si>
  <si>
    <t xml:space="preserve">Net cash (used in) received from </t>
  </si>
  <si>
    <t xml:space="preserve">Acquisitions of subsidiaries </t>
  </si>
  <si>
    <r>
      <t>Statements of Changes in Shareholders’ Equity (Unaudited)</t>
    </r>
    <r>
      <rPr>
        <sz val="12"/>
        <rFont val="Angsana New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</si>
</sst>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#,##0;\(#,##0\)"/>
    <numFmt numFmtId="210" formatCode="#,##0.0;\(#,##0.0\)"/>
    <numFmt numFmtId="211" formatCode="#,##0.00;\(#,##0.00\)"/>
    <numFmt numFmtId="212" formatCode="_(* #,##0.000_);_(* \(#,##0.000\);_(* &quot;-&quot;??_);_(@_)"/>
    <numFmt numFmtId="213" formatCode="_(* #,##0.0000_);_(* \(#,##0.0000\);_(* &quot;-&quot;??_);_(@_)"/>
    <numFmt numFmtId="214" formatCode="_(* #,##0.0_);_(* \(#,##0.0\);_(* &quot;-&quot;??_);_(@_)"/>
    <numFmt numFmtId="215" formatCode="_(* #,##0_);_(* \(#,##0\);_(* &quot;-&quot;??_);_(@_)"/>
    <numFmt numFmtId="216" formatCode="#,##0.000;\(#,##0.000\)"/>
    <numFmt numFmtId="217" formatCode="#,##0.0000;\(#,##0.0000\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0_);_(* \(#,##0.000000000\);_(* &quot;-&quot;??_);_(@_)"/>
  </numFmts>
  <fonts count="4">
    <font>
      <sz val="14"/>
      <name val="Cordia New"/>
      <family val="0"/>
    </font>
    <font>
      <sz val="10"/>
      <name val="Times New Roman"/>
      <family val="1"/>
    </font>
    <font>
      <b/>
      <sz val="12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11" fontId="2" fillId="0" borderId="0" xfId="0" applyNumberFormat="1" applyFont="1" applyFill="1" applyAlignment="1">
      <alignment vertical="center"/>
    </xf>
    <xf numFmtId="209" fontId="2" fillId="0" borderId="0" xfId="0" applyNumberFormat="1" applyFont="1" applyFill="1" applyAlignment="1">
      <alignment horizontal="center" vertical="center"/>
    </xf>
    <xf numFmtId="211" fontId="2" fillId="0" borderId="0" xfId="0" applyNumberFormat="1" applyFont="1" applyFill="1" applyAlignment="1">
      <alignment horizontal="right" vertical="center"/>
    </xf>
    <xf numFmtId="209" fontId="3" fillId="0" borderId="0" xfId="0" applyNumberFormat="1" applyFont="1" applyFill="1" applyAlignment="1">
      <alignment vertical="center"/>
    </xf>
    <xf numFmtId="211" fontId="3" fillId="0" borderId="0" xfId="0" applyNumberFormat="1" applyFont="1" applyFill="1" applyAlignment="1">
      <alignment vertical="center"/>
    </xf>
    <xf numFmtId="211" fontId="2" fillId="0" borderId="1" xfId="0" applyNumberFormat="1" applyFont="1" applyFill="1" applyBorder="1" applyAlignment="1">
      <alignment vertical="center"/>
    </xf>
    <xf numFmtId="209" fontId="2" fillId="0" borderId="1" xfId="0" applyNumberFormat="1" applyFont="1" applyFill="1" applyBorder="1" applyAlignment="1">
      <alignment horizontal="center" vertical="center"/>
    </xf>
    <xf numFmtId="211" fontId="2" fillId="0" borderId="1" xfId="0" applyNumberFormat="1" applyFont="1" applyFill="1" applyBorder="1" applyAlignment="1">
      <alignment horizontal="right" vertical="center"/>
    </xf>
    <xf numFmtId="211" fontId="2" fillId="0" borderId="1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 quotePrefix="1">
      <alignment horizontal="center" vertical="center"/>
    </xf>
    <xf numFmtId="211" fontId="2" fillId="0" borderId="0" xfId="0" applyNumberFormat="1" applyFont="1" applyFill="1" applyAlignment="1">
      <alignment horizontal="center" vertical="center"/>
    </xf>
    <xf numFmtId="211" fontId="2" fillId="0" borderId="1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Alignment="1">
      <alignment horizontal="center" vertical="center"/>
    </xf>
    <xf numFmtId="211" fontId="3" fillId="0" borderId="0" xfId="0" applyNumberFormat="1" applyFont="1" applyFill="1" applyAlignment="1">
      <alignment horizontal="right" vertical="center"/>
    </xf>
    <xf numFmtId="209" fontId="3" fillId="0" borderId="0" xfId="0" applyNumberFormat="1" applyFont="1" applyFill="1" applyAlignment="1">
      <alignment horizontal="right" vertical="center"/>
    </xf>
    <xf numFmtId="209" fontId="3" fillId="0" borderId="0" xfId="15" applyNumberFormat="1" applyFont="1" applyFill="1" applyAlignment="1">
      <alignment horizontal="center" vertical="center"/>
    </xf>
    <xf numFmtId="211" fontId="3" fillId="0" borderId="0" xfId="15" applyNumberFormat="1" applyFont="1" applyFill="1" applyAlignment="1">
      <alignment horizontal="center" vertical="center"/>
    </xf>
    <xf numFmtId="211" fontId="3" fillId="0" borderId="0" xfId="0" applyNumberFormat="1" applyFont="1" applyFill="1" applyAlignment="1">
      <alignment horizontal="center" vertical="center"/>
    </xf>
    <xf numFmtId="209" fontId="3" fillId="0" borderId="2" xfId="0" applyNumberFormat="1" applyFont="1" applyFill="1" applyBorder="1" applyAlignment="1">
      <alignment horizontal="right" vertical="center"/>
    </xf>
    <xf numFmtId="215" fontId="3" fillId="0" borderId="0" xfId="15" applyNumberFormat="1" applyFont="1" applyFill="1" applyAlignment="1">
      <alignment horizontal="center" vertical="center"/>
    </xf>
    <xf numFmtId="215" fontId="3" fillId="0" borderId="0" xfId="15" applyNumberFormat="1" applyFont="1" applyFill="1" applyAlignment="1">
      <alignment horizontal="left" vertical="center"/>
    </xf>
    <xf numFmtId="209" fontId="3" fillId="0" borderId="3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vertical="center"/>
    </xf>
    <xf numFmtId="209" fontId="3" fillId="0" borderId="1" xfId="0" applyNumberFormat="1" applyFont="1" applyFill="1" applyBorder="1" applyAlignment="1">
      <alignment horizontal="center" vertical="center"/>
    </xf>
    <xf numFmtId="211" fontId="3" fillId="0" borderId="1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distributed" vertical="center" wrapText="1"/>
    </xf>
    <xf numFmtId="209" fontId="3" fillId="0" borderId="0" xfId="0" applyNumberFormat="1" applyFont="1" applyFill="1" applyBorder="1" applyAlignment="1">
      <alignment horizontal="right" vertical="center" wrapText="1"/>
    </xf>
    <xf numFmtId="211" fontId="2" fillId="0" borderId="0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209" fontId="3" fillId="0" borderId="1" xfId="0" applyNumberFormat="1" applyFont="1" applyFill="1" applyBorder="1" applyAlignment="1">
      <alignment horizontal="right" vertical="center"/>
    </xf>
    <xf numFmtId="209" fontId="3" fillId="0" borderId="4" xfId="0" applyNumberFormat="1" applyFont="1" applyFill="1" applyBorder="1" applyAlignment="1">
      <alignment horizontal="right" vertical="center"/>
    </xf>
    <xf numFmtId="209" fontId="3" fillId="0" borderId="5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center" vertical="center"/>
    </xf>
    <xf numFmtId="215" fontId="3" fillId="0" borderId="1" xfId="15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horizontal="left" vertical="center"/>
    </xf>
    <xf numFmtId="211" fontId="2" fillId="0" borderId="0" xfId="0" applyNumberFormat="1" applyFont="1" applyFill="1" applyAlignment="1">
      <alignment horizontal="left" vertical="center"/>
    </xf>
    <xf numFmtId="211" fontId="3" fillId="0" borderId="1" xfId="0" applyNumberFormat="1" applyFont="1" applyFill="1" applyBorder="1" applyAlignment="1">
      <alignment vertical="center"/>
    </xf>
    <xf numFmtId="194" fontId="3" fillId="0" borderId="0" xfId="15" applyFont="1" applyFill="1" applyAlignment="1">
      <alignment vertical="center"/>
    </xf>
    <xf numFmtId="209" fontId="3" fillId="0" borderId="1" xfId="0" applyNumberFormat="1" applyFont="1" applyFill="1" applyBorder="1" applyAlignment="1">
      <alignment vertical="center"/>
    </xf>
    <xf numFmtId="211" fontId="3" fillId="0" borderId="0" xfId="0" applyNumberFormat="1" applyFont="1" applyFill="1" applyAlignment="1" quotePrefix="1">
      <alignment vertical="center"/>
    </xf>
    <xf numFmtId="211" fontId="3" fillId="0" borderId="1" xfId="0" applyNumberFormat="1" applyFont="1" applyFill="1" applyBorder="1" applyAlignment="1">
      <alignment horizontal="left" vertical="center"/>
    </xf>
    <xf numFmtId="211" fontId="3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9" fontId="3" fillId="0" borderId="5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Alignment="1" quotePrefix="1">
      <alignment horizontal="right" vertical="center"/>
    </xf>
    <xf numFmtId="209" fontId="3" fillId="0" borderId="0" xfId="0" applyNumberFormat="1" applyFont="1" applyFill="1" applyBorder="1" applyAlignment="1">
      <alignment vertical="center"/>
    </xf>
    <xf numFmtId="211" fontId="3" fillId="0" borderId="0" xfId="0" applyNumberFormat="1" applyFont="1" applyFill="1" applyAlignment="1">
      <alignment horizontal="left" vertical="center"/>
    </xf>
    <xf numFmtId="209" fontId="3" fillId="0" borderId="6" xfId="0" applyNumberFormat="1" applyFont="1" applyFill="1" applyBorder="1" applyAlignment="1">
      <alignment horizontal="right" vertical="center"/>
    </xf>
    <xf numFmtId="211" fontId="3" fillId="0" borderId="6" xfId="0" applyNumberFormat="1" applyFont="1" applyFill="1" applyBorder="1" applyAlignment="1">
      <alignment vertical="center"/>
    </xf>
    <xf numFmtId="211" fontId="3" fillId="0" borderId="0" xfId="0" applyNumberFormat="1" applyFont="1" applyFill="1" applyBorder="1" applyAlignment="1">
      <alignment horizontal="center" vertical="center"/>
    </xf>
    <xf numFmtId="211" fontId="2" fillId="0" borderId="0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horizontal="right" vertical="center"/>
    </xf>
    <xf numFmtId="211" fontId="3" fillId="0" borderId="0" xfId="0" applyNumberFormat="1" applyFont="1" applyAlignment="1">
      <alignment vertical="center"/>
    </xf>
    <xf numFmtId="211" fontId="2" fillId="0" borderId="1" xfId="0" applyNumberFormat="1" applyFont="1" applyBorder="1" applyAlignment="1">
      <alignment vertical="center"/>
    </xf>
    <xf numFmtId="211" fontId="2" fillId="0" borderId="1" xfId="0" applyNumberFormat="1" applyFont="1" applyBorder="1" applyAlignment="1">
      <alignment horizontal="right" vertical="center"/>
    </xf>
    <xf numFmtId="211" fontId="3" fillId="0" borderId="0" xfId="0" applyNumberFormat="1" applyFont="1" applyAlignment="1">
      <alignment horizontal="right" vertical="center"/>
    </xf>
    <xf numFmtId="211" fontId="2" fillId="0" borderId="1" xfId="0" applyNumberFormat="1" applyFont="1" applyBorder="1" applyAlignment="1">
      <alignment horizontal="center" vertical="center"/>
    </xf>
    <xf numFmtId="211" fontId="2" fillId="0" borderId="0" xfId="0" applyNumberFormat="1" applyFont="1" applyAlignment="1">
      <alignment horizontal="right" vertical="center"/>
    </xf>
    <xf numFmtId="211" fontId="2" fillId="0" borderId="0" xfId="0" applyNumberFormat="1" applyFont="1" applyBorder="1" applyAlignment="1">
      <alignment horizontal="center" vertical="center"/>
    </xf>
    <xf numFmtId="211" fontId="2" fillId="0" borderId="0" xfId="0" applyNumberFormat="1" applyFont="1" applyAlignment="1" quotePrefix="1">
      <alignment horizontal="center" vertical="center"/>
    </xf>
    <xf numFmtId="211" fontId="2" fillId="0" borderId="0" xfId="0" applyNumberFormat="1" applyFont="1" applyAlignment="1">
      <alignment horizontal="center" vertical="center"/>
    </xf>
    <xf numFmtId="211" fontId="2" fillId="0" borderId="1" xfId="0" applyNumberFormat="1" applyFont="1" applyBorder="1" applyAlignment="1">
      <alignment horizontal="center" vertical="center"/>
    </xf>
    <xf numFmtId="211" fontId="3" fillId="0" borderId="7" xfId="0" applyNumberFormat="1" applyFont="1" applyBorder="1" applyAlignment="1">
      <alignment horizontal="right" vertical="center"/>
    </xf>
    <xf numFmtId="211" fontId="2" fillId="0" borderId="0" xfId="0" applyNumberFormat="1" applyFont="1" applyAlignment="1">
      <alignment vertical="center"/>
    </xf>
    <xf numFmtId="209" fontId="3" fillId="0" borderId="0" xfId="0" applyNumberFormat="1" applyFont="1" applyAlignment="1">
      <alignment horizontal="right" vertical="center"/>
    </xf>
    <xf numFmtId="209" fontId="3" fillId="0" borderId="1" xfId="0" applyNumberFormat="1" applyFont="1" applyBorder="1" applyAlignment="1">
      <alignment horizontal="right" vertical="center"/>
    </xf>
    <xf numFmtId="209" fontId="3" fillId="0" borderId="0" xfId="0" applyNumberFormat="1" applyFont="1" applyAlignment="1">
      <alignment horizontal="center" vertical="center"/>
    </xf>
    <xf numFmtId="209" fontId="3" fillId="0" borderId="0" xfId="0" applyNumberFormat="1" applyFont="1" applyAlignment="1">
      <alignment vertical="center"/>
    </xf>
    <xf numFmtId="209" fontId="3" fillId="0" borderId="1" xfId="0" applyNumberFormat="1" applyFont="1" applyBorder="1" applyAlignment="1">
      <alignment vertical="center"/>
    </xf>
    <xf numFmtId="209" fontId="3" fillId="0" borderId="0" xfId="0" applyNumberFormat="1" applyFont="1" applyBorder="1" applyAlignment="1">
      <alignment horizontal="center" vertical="center"/>
    </xf>
    <xf numFmtId="209" fontId="3" fillId="0" borderId="0" xfId="0" applyNumberFormat="1" applyFont="1" applyBorder="1" applyAlignment="1">
      <alignment horizontal="right" vertical="center"/>
    </xf>
    <xf numFmtId="209" fontId="3" fillId="0" borderId="0" xfId="0" applyNumberFormat="1" applyFont="1" applyBorder="1" applyAlignment="1">
      <alignment vertical="center"/>
    </xf>
    <xf numFmtId="211" fontId="3" fillId="0" borderId="0" xfId="0" applyNumberFormat="1" applyFont="1" applyAlignment="1">
      <alignment vertical="center" wrapText="1"/>
    </xf>
    <xf numFmtId="209" fontId="3" fillId="0" borderId="1" xfId="0" applyNumberFormat="1" applyFont="1" applyBorder="1" applyAlignment="1">
      <alignment horizontal="center" vertical="center"/>
    </xf>
    <xf numFmtId="209" fontId="3" fillId="0" borderId="3" xfId="0" applyNumberFormat="1" applyFont="1" applyBorder="1" applyAlignment="1">
      <alignment horizontal="right" vertical="center"/>
    </xf>
    <xf numFmtId="211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10</xdr:col>
      <xdr:colOff>180975</xdr:colOff>
      <xdr:row>62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934700"/>
          <a:ext cx="664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The acquisition of property, plant and equipment using finance leases amounting to Baht 175.03 million and accounts 
   payable amounting to Baht 525.09 million.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showZeros="0" workbookViewId="0" topLeftCell="A150">
      <selection activeCell="A139" sqref="A139"/>
    </sheetView>
  </sheetViews>
  <sheetFormatPr defaultColWidth="9.140625" defaultRowHeight="15.75" customHeight="1"/>
  <cols>
    <col min="1" max="1" width="34.57421875" style="5" customWidth="1"/>
    <col min="2" max="2" width="5.140625" style="14" customWidth="1"/>
    <col min="3" max="3" width="0.2890625" style="15" customWidth="1"/>
    <col min="4" max="4" width="14.140625" style="15" customWidth="1"/>
    <col min="5" max="5" width="0.42578125" style="15" customWidth="1"/>
    <col min="6" max="6" width="14.140625" style="15" customWidth="1"/>
    <col min="7" max="7" width="0.42578125" style="15" customWidth="1"/>
    <col min="8" max="8" width="14.140625" style="15" customWidth="1"/>
    <col min="9" max="9" width="0.5625" style="15" customWidth="1"/>
    <col min="10" max="10" width="14.140625" style="15" customWidth="1"/>
    <col min="11" max="11" width="15.7109375" style="4" customWidth="1"/>
    <col min="12" max="12" width="0.85546875" style="5" customWidth="1"/>
    <col min="13" max="13" width="15.7109375" style="5" customWidth="1"/>
    <col min="14" max="14" width="0.9921875" style="5" customWidth="1"/>
    <col min="15" max="15" width="15.7109375" style="5" customWidth="1"/>
    <col min="16" max="16" width="0.85546875" style="5" customWidth="1"/>
    <col min="17" max="17" width="15.7109375" style="5" customWidth="1"/>
    <col min="18" max="16384" width="9.140625" style="5" customWidth="1"/>
  </cols>
  <sheetData>
    <row r="1" spans="1:10" ht="15.75" customHeight="1">
      <c r="A1" s="1" t="s">
        <v>101</v>
      </c>
      <c r="B1" s="2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6" t="s">
        <v>140</v>
      </c>
      <c r="B3" s="7"/>
      <c r="C3" s="8"/>
      <c r="D3" s="8"/>
      <c r="E3" s="8"/>
      <c r="F3" s="8"/>
      <c r="G3" s="8"/>
      <c r="H3" s="8"/>
      <c r="I3" s="8"/>
      <c r="J3" s="8"/>
    </row>
    <row r="4" spans="1:10" ht="15.75" customHeight="1">
      <c r="A4" s="1"/>
      <c r="B4" s="2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1"/>
      <c r="B5" s="2"/>
      <c r="C5" s="3"/>
      <c r="D5" s="9" t="s">
        <v>1</v>
      </c>
      <c r="E5" s="9"/>
      <c r="F5" s="9"/>
      <c r="G5" s="3"/>
      <c r="H5" s="9" t="s">
        <v>2</v>
      </c>
      <c r="I5" s="9"/>
      <c r="J5" s="9"/>
    </row>
    <row r="6" spans="1:10" ht="15.75" customHeight="1">
      <c r="A6" s="1"/>
      <c r="B6" s="2"/>
      <c r="C6" s="3"/>
      <c r="D6" s="10"/>
      <c r="E6" s="10"/>
      <c r="F6" s="10"/>
      <c r="G6" s="3"/>
      <c r="H6" s="10"/>
      <c r="I6" s="10"/>
      <c r="J6" s="10" t="s">
        <v>161</v>
      </c>
    </row>
    <row r="7" spans="1:10" ht="15.75" customHeight="1">
      <c r="A7" s="1"/>
      <c r="B7" s="2"/>
      <c r="C7" s="3"/>
      <c r="D7" s="10" t="s">
        <v>48</v>
      </c>
      <c r="E7" s="10"/>
      <c r="F7" s="10" t="s">
        <v>49</v>
      </c>
      <c r="G7" s="3"/>
      <c r="H7" s="10" t="s">
        <v>48</v>
      </c>
      <c r="I7" s="10"/>
      <c r="J7" s="10" t="s">
        <v>49</v>
      </c>
    </row>
    <row r="8" spans="1:10" ht="15.75" customHeight="1">
      <c r="A8" s="1"/>
      <c r="B8" s="2"/>
      <c r="C8" s="3"/>
      <c r="D8" s="11" t="s">
        <v>141</v>
      </c>
      <c r="E8" s="12"/>
      <c r="F8" s="11" t="s">
        <v>27</v>
      </c>
      <c r="G8" s="12"/>
      <c r="H8" s="11" t="str">
        <f>D8</f>
        <v>31 March</v>
      </c>
      <c r="I8" s="12"/>
      <c r="J8" s="11" t="str">
        <f>F8</f>
        <v>31 December</v>
      </c>
    </row>
    <row r="9" spans="1:10" ht="15.75" customHeight="1">
      <c r="A9" s="1"/>
      <c r="B9" s="2"/>
      <c r="C9" s="3"/>
      <c r="D9" s="11" t="s">
        <v>142</v>
      </c>
      <c r="E9" s="12"/>
      <c r="F9" s="11" t="s">
        <v>119</v>
      </c>
      <c r="G9" s="12"/>
      <c r="H9" s="11" t="str">
        <f>D9</f>
        <v>2007</v>
      </c>
      <c r="I9" s="12"/>
      <c r="J9" s="11" t="str">
        <f>F9</f>
        <v>2006</v>
      </c>
    </row>
    <row r="10" spans="1:10" ht="15.75" customHeight="1">
      <c r="A10" s="1"/>
      <c r="B10" s="7" t="s">
        <v>3</v>
      </c>
      <c r="C10" s="3"/>
      <c r="D10" s="13" t="s">
        <v>74</v>
      </c>
      <c r="E10" s="12"/>
      <c r="F10" s="13" t="str">
        <f>D10</f>
        <v>Baht</v>
      </c>
      <c r="G10" s="12"/>
      <c r="H10" s="13" t="str">
        <f>F10</f>
        <v>Baht</v>
      </c>
      <c r="I10" s="12"/>
      <c r="J10" s="13" t="str">
        <f>H10</f>
        <v>Baht</v>
      </c>
    </row>
    <row r="11" ht="15.75" customHeight="1">
      <c r="A11" s="1" t="s">
        <v>29</v>
      </c>
    </row>
    <row r="12" ht="15.75" customHeight="1">
      <c r="A12" s="1" t="s">
        <v>30</v>
      </c>
    </row>
    <row r="13" spans="1:10" ht="15.75" customHeight="1">
      <c r="A13" s="5" t="s">
        <v>4</v>
      </c>
      <c r="D13" s="16">
        <v>3524822845</v>
      </c>
      <c r="F13" s="16">
        <v>3923738951</v>
      </c>
      <c r="H13" s="16">
        <v>293620102</v>
      </c>
      <c r="J13" s="16">
        <v>449715124</v>
      </c>
    </row>
    <row r="14" spans="1:10" ht="15.75" customHeight="1">
      <c r="A14" s="5" t="s">
        <v>5</v>
      </c>
      <c r="B14" s="14">
        <v>20</v>
      </c>
      <c r="D14" s="16">
        <v>2023473703</v>
      </c>
      <c r="F14" s="16">
        <v>2212303467</v>
      </c>
      <c r="H14" s="16">
        <v>1748564149</v>
      </c>
      <c r="J14" s="16">
        <v>1936809461</v>
      </c>
    </row>
    <row r="15" spans="1:10" ht="15.75" customHeight="1">
      <c r="A15" s="5" t="s">
        <v>6</v>
      </c>
      <c r="D15" s="16">
        <v>96131412</v>
      </c>
      <c r="F15" s="16">
        <v>314627682</v>
      </c>
      <c r="H15" s="17" t="s">
        <v>76</v>
      </c>
      <c r="I15" s="18"/>
      <c r="J15" s="16">
        <v>199945450</v>
      </c>
    </row>
    <row r="16" spans="1:10" ht="15.75" customHeight="1">
      <c r="A16" s="5" t="s">
        <v>7</v>
      </c>
      <c r="B16" s="14">
        <v>4</v>
      </c>
      <c r="D16" s="16">
        <v>8586695839</v>
      </c>
      <c r="F16" s="16">
        <v>6561501935</v>
      </c>
      <c r="H16" s="16">
        <f>4869981287+67353884</f>
        <v>4937335171</v>
      </c>
      <c r="J16" s="16">
        <v>4483384868</v>
      </c>
    </row>
    <row r="17" spans="1:10" ht="15.75" customHeight="1">
      <c r="A17" s="5" t="s">
        <v>187</v>
      </c>
      <c r="B17" s="14">
        <v>6</v>
      </c>
      <c r="D17" s="16">
        <v>25880200</v>
      </c>
      <c r="E17" s="19"/>
      <c r="F17" s="16">
        <v>37880211</v>
      </c>
      <c r="H17" s="16">
        <v>386800000</v>
      </c>
      <c r="J17" s="4">
        <v>320000000</v>
      </c>
    </row>
    <row r="18" spans="1:10" ht="15.75" customHeight="1">
      <c r="A18" s="5" t="s">
        <v>8</v>
      </c>
      <c r="D18" s="16">
        <v>978948220</v>
      </c>
      <c r="F18" s="16">
        <v>1046714666</v>
      </c>
      <c r="H18" s="16">
        <v>195810819</v>
      </c>
      <c r="J18" s="16">
        <v>196304339</v>
      </c>
    </row>
    <row r="19" spans="1:10" ht="15.75" customHeight="1">
      <c r="A19" s="5" t="s">
        <v>94</v>
      </c>
      <c r="D19" s="16">
        <v>1636242059</v>
      </c>
      <c r="F19" s="16">
        <v>1447065651</v>
      </c>
      <c r="H19" s="16">
        <v>916576002</v>
      </c>
      <c r="J19" s="16">
        <v>830082543</v>
      </c>
    </row>
    <row r="20" spans="1:10" ht="15.75" customHeight="1">
      <c r="A20" s="5" t="s">
        <v>95</v>
      </c>
      <c r="D20" s="16">
        <v>653039167</v>
      </c>
      <c r="F20" s="16">
        <v>672564695</v>
      </c>
      <c r="H20" s="16">
        <v>3412570</v>
      </c>
      <c r="J20" s="16">
        <v>3412570</v>
      </c>
    </row>
    <row r="21" spans="1:10" ht="15.75" customHeight="1">
      <c r="A21" s="5" t="s">
        <v>9</v>
      </c>
      <c r="B21" s="14">
        <v>7</v>
      </c>
      <c r="D21" s="16">
        <f>2288018590+107260</f>
        <v>2288125850</v>
      </c>
      <c r="F21" s="16">
        <v>2087863451</v>
      </c>
      <c r="H21" s="16">
        <f>1155366479+561924-783308219</f>
        <v>372620184</v>
      </c>
      <c r="J21" s="16">
        <f>971040333-783308219</f>
        <v>187732114</v>
      </c>
    </row>
    <row r="22" spans="1:10" ht="15.75" customHeight="1">
      <c r="A22" s="5" t="s">
        <v>34</v>
      </c>
      <c r="D22" s="20">
        <f>SUM(D13:D21)</f>
        <v>19813359295</v>
      </c>
      <c r="F22" s="20">
        <f>SUM(F13:F21)</f>
        <v>18304260709</v>
      </c>
      <c r="H22" s="20">
        <f>SUM(H13:H21)</f>
        <v>8854738997</v>
      </c>
      <c r="J22" s="20">
        <f>SUM(J13:J21)</f>
        <v>8607386469</v>
      </c>
    </row>
    <row r="23" spans="4:8" ht="15.75" customHeight="1">
      <c r="D23" s="16"/>
      <c r="H23" s="16"/>
    </row>
    <row r="24" spans="1:8" ht="15.75" customHeight="1">
      <c r="A24" s="1" t="s">
        <v>31</v>
      </c>
      <c r="D24" s="16"/>
      <c r="H24" s="16"/>
    </row>
    <row r="25" spans="1:8" ht="15.75" customHeight="1">
      <c r="A25" s="5" t="s">
        <v>40</v>
      </c>
      <c r="D25" s="16"/>
      <c r="H25" s="16"/>
    </row>
    <row r="26" spans="1:10" ht="15.75" customHeight="1">
      <c r="A26" s="5" t="s">
        <v>90</v>
      </c>
      <c r="D26" s="16"/>
      <c r="F26" s="16"/>
      <c r="H26" s="16"/>
      <c r="J26" s="16"/>
    </row>
    <row r="27" spans="1:10" ht="15.75" customHeight="1">
      <c r="A27" s="5" t="s">
        <v>173</v>
      </c>
      <c r="B27" s="14">
        <v>8</v>
      </c>
      <c r="D27" s="16">
        <v>10520499</v>
      </c>
      <c r="F27" s="16">
        <v>15669534</v>
      </c>
      <c r="H27" s="16">
        <v>18202766611</v>
      </c>
      <c r="J27" s="16">
        <v>18025222611</v>
      </c>
    </row>
    <row r="28" spans="1:10" ht="15.75" customHeight="1">
      <c r="A28" s="5" t="s">
        <v>55</v>
      </c>
      <c r="D28" s="16">
        <v>166844895</v>
      </c>
      <c r="F28" s="16">
        <v>166844895</v>
      </c>
      <c r="H28" s="16">
        <v>114662500</v>
      </c>
      <c r="I28" s="19"/>
      <c r="J28" s="16">
        <v>114662500</v>
      </c>
    </row>
    <row r="29" spans="1:10" ht="15.75" customHeight="1">
      <c r="A29" s="5" t="s">
        <v>32</v>
      </c>
      <c r="D29" s="16">
        <v>57673898</v>
      </c>
      <c r="F29" s="16">
        <v>57673898</v>
      </c>
      <c r="H29" s="14" t="s">
        <v>76</v>
      </c>
      <c r="I29" s="19"/>
      <c r="J29" s="21" t="s">
        <v>76</v>
      </c>
    </row>
    <row r="30" spans="1:10" ht="15.75" customHeight="1" hidden="1">
      <c r="A30" s="5" t="s">
        <v>154</v>
      </c>
      <c r="B30" s="14">
        <v>5</v>
      </c>
      <c r="D30" s="14" t="s">
        <v>76</v>
      </c>
      <c r="E30" s="19"/>
      <c r="F30" s="14" t="s">
        <v>76</v>
      </c>
      <c r="H30" s="16">
        <f>6000000000-6000000000</f>
        <v>0</v>
      </c>
      <c r="I30" s="19"/>
      <c r="J30" s="22">
        <f>6000000000-6000000000</f>
        <v>0</v>
      </c>
    </row>
    <row r="31" spans="1:10" ht="15.75" customHeight="1">
      <c r="A31" s="5" t="s">
        <v>63</v>
      </c>
      <c r="B31" s="14">
        <v>9</v>
      </c>
      <c r="D31" s="16">
        <v>76045641879</v>
      </c>
      <c r="F31" s="16">
        <v>77915758202</v>
      </c>
      <c r="H31" s="16">
        <v>18153834470</v>
      </c>
      <c r="J31" s="16">
        <v>19203826679</v>
      </c>
    </row>
    <row r="32" spans="1:10" ht="15.75" customHeight="1">
      <c r="A32" s="5" t="s">
        <v>143</v>
      </c>
      <c r="B32" s="14">
        <v>10</v>
      </c>
      <c r="D32" s="16">
        <v>9255868538</v>
      </c>
      <c r="F32" s="16">
        <v>9171707455</v>
      </c>
      <c r="H32" s="16">
        <v>7073598239</v>
      </c>
      <c r="J32" s="16">
        <v>6967167642</v>
      </c>
    </row>
    <row r="33" spans="1:10" ht="15.75" customHeight="1">
      <c r="A33" s="5" t="s">
        <v>114</v>
      </c>
      <c r="D33" s="16"/>
      <c r="H33" s="16"/>
      <c r="J33" s="16"/>
    </row>
    <row r="34" spans="1:10" ht="15.75" customHeight="1">
      <c r="A34" s="5" t="s">
        <v>44</v>
      </c>
      <c r="B34" s="14">
        <v>11</v>
      </c>
      <c r="D34" s="16">
        <v>15717147093</v>
      </c>
      <c r="F34" s="16">
        <v>16100144460</v>
      </c>
      <c r="H34" s="16">
        <v>1019495301</v>
      </c>
      <c r="J34" s="16">
        <v>1088042903</v>
      </c>
    </row>
    <row r="35" spans="1:10" ht="15.75" customHeight="1">
      <c r="A35" s="5" t="s">
        <v>33</v>
      </c>
      <c r="D35" s="16">
        <v>434030812</v>
      </c>
      <c r="F35" s="16">
        <v>437875637</v>
      </c>
      <c r="H35" s="16">
        <v>257925886</v>
      </c>
      <c r="J35" s="16">
        <v>260661032</v>
      </c>
    </row>
    <row r="36" spans="1:10" ht="15.75" customHeight="1">
      <c r="A36" s="5" t="s">
        <v>41</v>
      </c>
      <c r="D36" s="20">
        <f>SUM(D27:D35)</f>
        <v>101687727614</v>
      </c>
      <c r="F36" s="20">
        <f>SUM(F26:F35)</f>
        <v>103865674081</v>
      </c>
      <c r="H36" s="20">
        <f>SUM(H27:H35)</f>
        <v>44822283007</v>
      </c>
      <c r="J36" s="20">
        <f>SUM(J26:J35)</f>
        <v>45659583367</v>
      </c>
    </row>
    <row r="37" spans="4:10" ht="15.75" customHeight="1">
      <c r="D37" s="16"/>
      <c r="H37" s="16"/>
      <c r="J37" s="16"/>
    </row>
    <row r="38" spans="1:10" ht="15.75" customHeight="1" thickBot="1">
      <c r="A38" s="1" t="s">
        <v>35</v>
      </c>
      <c r="D38" s="23">
        <f>D22+D36</f>
        <v>121501086909</v>
      </c>
      <c r="F38" s="23">
        <f>F22+F36</f>
        <v>122169934790</v>
      </c>
      <c r="H38" s="23">
        <f>H22+H36</f>
        <v>53677022004</v>
      </c>
      <c r="J38" s="23">
        <f>J22+J36</f>
        <v>54266969836</v>
      </c>
    </row>
    <row r="39" spans="1:10" ht="15.75" customHeight="1" thickTop="1">
      <c r="A39" s="4"/>
      <c r="C39" s="16"/>
      <c r="D39" s="16"/>
      <c r="E39" s="16"/>
      <c r="F39" s="16"/>
      <c r="G39" s="16"/>
      <c r="H39" s="16"/>
      <c r="I39" s="16"/>
      <c r="J39" s="16"/>
    </row>
    <row r="54" spans="1:10" ht="15.75" customHeight="1">
      <c r="A54" s="24" t="s">
        <v>192</v>
      </c>
      <c r="B54" s="25"/>
      <c r="C54" s="26"/>
      <c r="D54" s="26"/>
      <c r="E54" s="26"/>
      <c r="F54" s="26"/>
      <c r="G54" s="26"/>
      <c r="H54" s="26"/>
      <c r="I54" s="26"/>
      <c r="J54" s="26"/>
    </row>
    <row r="55" spans="1:10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8">
        <v>2</v>
      </c>
    </row>
    <row r="56" spans="1:10" ht="15.75" customHeight="1">
      <c r="A56" s="1" t="str">
        <f>A1</f>
        <v>True Corporation Public Company Limited</v>
      </c>
      <c r="B56" s="2"/>
      <c r="C56" s="3"/>
      <c r="D56" s="3"/>
      <c r="E56" s="3"/>
      <c r="F56" s="3"/>
      <c r="G56" s="3"/>
      <c r="H56" s="3"/>
      <c r="I56" s="3"/>
      <c r="J56" s="3"/>
    </row>
    <row r="57" spans="1:10" ht="15.75" customHeight="1">
      <c r="A57" s="1" t="s">
        <v>0</v>
      </c>
      <c r="B57" s="2"/>
      <c r="C57" s="3"/>
      <c r="D57" s="3"/>
      <c r="E57" s="3"/>
      <c r="F57" s="3"/>
      <c r="G57" s="3"/>
      <c r="H57" s="3"/>
      <c r="I57" s="3"/>
      <c r="J57" s="3"/>
    </row>
    <row r="58" spans="1:10" ht="15.75" customHeight="1">
      <c r="A58" s="6" t="str">
        <f>A3</f>
        <v>As at 31 March 2007 and 31 December 2006</v>
      </c>
      <c r="B58" s="7"/>
      <c r="C58" s="8"/>
      <c r="D58" s="8"/>
      <c r="E58" s="8"/>
      <c r="F58" s="8"/>
      <c r="G58" s="8"/>
      <c r="H58" s="8"/>
      <c r="I58" s="8"/>
      <c r="J58" s="8"/>
    </row>
    <row r="59" spans="1:10" ht="15.75" customHeight="1">
      <c r="A59" s="29"/>
      <c r="B59" s="30"/>
      <c r="C59" s="31"/>
      <c r="D59" s="31"/>
      <c r="E59" s="31"/>
      <c r="F59" s="31"/>
      <c r="G59" s="31"/>
      <c r="H59" s="31"/>
      <c r="I59" s="31"/>
      <c r="J59" s="31"/>
    </row>
    <row r="60" spans="1:10" ht="15.75" customHeight="1">
      <c r="A60" s="1"/>
      <c r="B60" s="2"/>
      <c r="C60" s="3"/>
      <c r="D60" s="9" t="s">
        <v>1</v>
      </c>
      <c r="E60" s="9"/>
      <c r="F60" s="9"/>
      <c r="G60" s="3"/>
      <c r="H60" s="9" t="s">
        <v>2</v>
      </c>
      <c r="I60" s="9"/>
      <c r="J60" s="9"/>
    </row>
    <row r="61" spans="1:10" ht="15.75" customHeight="1">
      <c r="A61" s="1"/>
      <c r="B61" s="2"/>
      <c r="C61" s="3"/>
      <c r="D61" s="10"/>
      <c r="E61" s="10"/>
      <c r="F61" s="10"/>
      <c r="G61" s="3"/>
      <c r="H61" s="10"/>
      <c r="I61" s="10"/>
      <c r="J61" s="10" t="s">
        <v>161</v>
      </c>
    </row>
    <row r="62" spans="1:10" ht="15.75" customHeight="1">
      <c r="A62" s="1"/>
      <c r="B62" s="2"/>
      <c r="C62" s="3"/>
      <c r="D62" s="10" t="s">
        <v>48</v>
      </c>
      <c r="E62" s="10"/>
      <c r="F62" s="10" t="s">
        <v>49</v>
      </c>
      <c r="G62" s="3"/>
      <c r="H62" s="10" t="s">
        <v>48</v>
      </c>
      <c r="I62" s="10"/>
      <c r="J62" s="10" t="s">
        <v>49</v>
      </c>
    </row>
    <row r="63" spans="1:10" ht="15.75" customHeight="1">
      <c r="A63" s="1"/>
      <c r="B63" s="2"/>
      <c r="C63" s="3"/>
      <c r="D63" s="11" t="str">
        <f>D8</f>
        <v>31 March</v>
      </c>
      <c r="E63" s="12"/>
      <c r="F63" s="11" t="str">
        <f>F8</f>
        <v>31 December</v>
      </c>
      <c r="G63" s="12"/>
      <c r="H63" s="11" t="str">
        <f>H8</f>
        <v>31 March</v>
      </c>
      <c r="I63" s="12"/>
      <c r="J63" s="11" t="str">
        <f>J8</f>
        <v>31 December</v>
      </c>
    </row>
    <row r="64" spans="1:10" ht="15.75" customHeight="1">
      <c r="A64" s="1"/>
      <c r="B64" s="2"/>
      <c r="C64" s="3"/>
      <c r="D64" s="11" t="str">
        <f>D9</f>
        <v>2007</v>
      </c>
      <c r="E64" s="12"/>
      <c r="F64" s="11" t="str">
        <f>F9</f>
        <v>2006</v>
      </c>
      <c r="G64" s="12"/>
      <c r="H64" s="11" t="str">
        <f>H9</f>
        <v>2007</v>
      </c>
      <c r="I64" s="12"/>
      <c r="J64" s="11" t="str">
        <f>J9</f>
        <v>2006</v>
      </c>
    </row>
    <row r="65" spans="1:10" ht="15.75" customHeight="1">
      <c r="A65" s="1"/>
      <c r="B65" s="7" t="s">
        <v>3</v>
      </c>
      <c r="C65" s="3"/>
      <c r="D65" s="13" t="s">
        <v>75</v>
      </c>
      <c r="E65" s="12"/>
      <c r="F65" s="13" t="str">
        <f>D65</f>
        <v>Baht </v>
      </c>
      <c r="G65" s="12"/>
      <c r="H65" s="13" t="str">
        <f>F65</f>
        <v>Baht </v>
      </c>
      <c r="I65" s="12"/>
      <c r="J65" s="13" t="str">
        <f>H65</f>
        <v>Baht </v>
      </c>
    </row>
    <row r="66" spans="1:11" ht="15.75" customHeight="1">
      <c r="A66" s="1" t="s">
        <v>123</v>
      </c>
      <c r="K66" s="5"/>
    </row>
    <row r="67" spans="1:11" ht="15.75" customHeight="1">
      <c r="A67" s="1" t="s">
        <v>36</v>
      </c>
      <c r="K67" s="5"/>
    </row>
    <row r="68" spans="1:11" ht="15.75" customHeight="1">
      <c r="A68" s="5" t="s">
        <v>96</v>
      </c>
      <c r="D68" s="16">
        <v>1850000000</v>
      </c>
      <c r="F68" s="16">
        <v>776460992</v>
      </c>
      <c r="H68" s="16">
        <v>1700000000</v>
      </c>
      <c r="J68" s="16">
        <v>626460992</v>
      </c>
      <c r="K68" s="5"/>
    </row>
    <row r="69" spans="1:11" ht="15.75" customHeight="1">
      <c r="A69" s="5" t="s">
        <v>10</v>
      </c>
      <c r="D69" s="16">
        <v>10935582833</v>
      </c>
      <c r="F69" s="16">
        <v>11774863879</v>
      </c>
      <c r="H69" s="16">
        <f>698013155+68310117</f>
        <v>766323272</v>
      </c>
      <c r="J69" s="16">
        <v>740182337</v>
      </c>
      <c r="K69" s="5"/>
    </row>
    <row r="70" spans="1:10" ht="15.75" customHeight="1">
      <c r="A70" s="5" t="s">
        <v>129</v>
      </c>
      <c r="B70" s="14">
        <v>12</v>
      </c>
      <c r="D70" s="16">
        <v>9811125551</v>
      </c>
      <c r="F70" s="16">
        <v>8837647828</v>
      </c>
      <c r="H70" s="16">
        <v>6406772500</v>
      </c>
      <c r="J70" s="16">
        <v>5754644000</v>
      </c>
    </row>
    <row r="71" spans="1:10" ht="15.75" customHeight="1">
      <c r="A71" s="5" t="s">
        <v>97</v>
      </c>
      <c r="D71" s="16">
        <v>2756200269</v>
      </c>
      <c r="F71" s="16">
        <v>2608346020</v>
      </c>
      <c r="H71" s="16">
        <f>126117140-44002133</f>
        <v>82115007</v>
      </c>
      <c r="J71" s="16">
        <v>135620788</v>
      </c>
    </row>
    <row r="72" spans="1:10" ht="15.75" customHeight="1">
      <c r="A72" s="5" t="s">
        <v>11</v>
      </c>
      <c r="D72" s="16">
        <v>6795122267</v>
      </c>
      <c r="F72" s="16">
        <v>5723723575</v>
      </c>
      <c r="H72" s="16">
        <f>985160116+16044891</f>
        <v>1001205007</v>
      </c>
      <c r="J72" s="16">
        <v>1107002242</v>
      </c>
    </row>
    <row r="73" spans="1:10" ht="15.75" customHeight="1">
      <c r="A73" s="5" t="s">
        <v>12</v>
      </c>
      <c r="B73" s="14">
        <v>13</v>
      </c>
      <c r="D73" s="16">
        <v>2803460212</v>
      </c>
      <c r="F73" s="16">
        <v>2511892013</v>
      </c>
      <c r="H73" s="16">
        <f>674580639+56302220</f>
        <v>730882859</v>
      </c>
      <c r="J73" s="16">
        <v>753419510</v>
      </c>
    </row>
    <row r="74" spans="1:10" ht="15.75" customHeight="1">
      <c r="A74" s="5" t="s">
        <v>42</v>
      </c>
      <c r="D74" s="20">
        <f>SUM(D68:D73)</f>
        <v>34951491132</v>
      </c>
      <c r="F74" s="20">
        <f>SUM(F68:F73)</f>
        <v>32232934307</v>
      </c>
      <c r="H74" s="20">
        <f>SUM(H68:H73)</f>
        <v>10687298645</v>
      </c>
      <c r="J74" s="20">
        <f>SUM(J68:J73)</f>
        <v>9117329869</v>
      </c>
    </row>
    <row r="75" spans="4:10" ht="9.75" customHeight="1">
      <c r="D75" s="32"/>
      <c r="F75" s="32"/>
      <c r="H75" s="32"/>
      <c r="J75" s="32"/>
    </row>
    <row r="76" spans="1:8" ht="15.75" customHeight="1">
      <c r="A76" s="1" t="s">
        <v>37</v>
      </c>
      <c r="D76" s="16"/>
      <c r="H76" s="16"/>
    </row>
    <row r="77" spans="1:10" ht="15.75" customHeight="1">
      <c r="A77" s="5" t="s">
        <v>133</v>
      </c>
      <c r="B77" s="14">
        <v>6</v>
      </c>
      <c r="D77" s="14" t="s">
        <v>76</v>
      </c>
      <c r="E77" s="19"/>
      <c r="F77" s="14" t="s">
        <v>76</v>
      </c>
      <c r="H77" s="16">
        <v>2416340544</v>
      </c>
      <c r="J77" s="4">
        <v>2379758206</v>
      </c>
    </row>
    <row r="78" spans="1:10" ht="15.75" customHeight="1">
      <c r="A78" s="5" t="s">
        <v>61</v>
      </c>
      <c r="B78" s="14">
        <v>12</v>
      </c>
      <c r="D78" s="4">
        <v>76394225359</v>
      </c>
      <c r="F78" s="16">
        <v>80107905115</v>
      </c>
      <c r="H78" s="16">
        <f>34930816842-H77</f>
        <v>32514476298</v>
      </c>
      <c r="J78" s="16">
        <v>34652933906</v>
      </c>
    </row>
    <row r="79" spans="1:10" ht="15.75" customHeight="1">
      <c r="A79" s="5" t="s">
        <v>144</v>
      </c>
      <c r="B79" s="14">
        <v>10</v>
      </c>
      <c r="D79" s="16">
        <v>1461696969</v>
      </c>
      <c r="F79" s="16">
        <v>1402160531</v>
      </c>
      <c r="H79" s="16">
        <v>1023098408</v>
      </c>
      <c r="J79" s="16">
        <v>1026588326</v>
      </c>
    </row>
    <row r="80" spans="1:10" ht="15.75" customHeight="1">
      <c r="A80" s="5" t="s">
        <v>145</v>
      </c>
      <c r="D80" s="14" t="s">
        <v>76</v>
      </c>
      <c r="F80" s="16">
        <v>184399705</v>
      </c>
      <c r="H80" s="14" t="s">
        <v>76</v>
      </c>
      <c r="J80" s="14" t="s">
        <v>76</v>
      </c>
    </row>
    <row r="81" spans="1:10" ht="15.75" customHeight="1">
      <c r="A81" s="5" t="s">
        <v>13</v>
      </c>
      <c r="D81" s="16">
        <v>864675408</v>
      </c>
      <c r="E81" s="33"/>
      <c r="F81" s="16">
        <v>842377937</v>
      </c>
      <c r="G81" s="33"/>
      <c r="H81" s="16">
        <v>266464476</v>
      </c>
      <c r="I81" s="33"/>
      <c r="J81" s="16">
        <v>271197530</v>
      </c>
    </row>
    <row r="82" spans="1:10" ht="15.75" customHeight="1">
      <c r="A82" s="5" t="s">
        <v>43</v>
      </c>
      <c r="D82" s="20">
        <f>SUM(D77:D81)</f>
        <v>78720597736</v>
      </c>
      <c r="E82" s="33"/>
      <c r="F82" s="20">
        <f>SUM(F77:F81)</f>
        <v>82536843288</v>
      </c>
      <c r="G82" s="33"/>
      <c r="H82" s="20">
        <f>SUM(H77:H81)</f>
        <v>36220379726</v>
      </c>
      <c r="I82" s="33"/>
      <c r="J82" s="20">
        <f>SUM(J77:J81)</f>
        <v>38330477968</v>
      </c>
    </row>
    <row r="83" spans="1:10" ht="15.75" customHeight="1">
      <c r="A83" s="1" t="s">
        <v>38</v>
      </c>
      <c r="D83" s="34">
        <f>D82+D74</f>
        <v>113672088868</v>
      </c>
      <c r="E83" s="33"/>
      <c r="F83" s="34">
        <f>F82+F74</f>
        <v>114769777595</v>
      </c>
      <c r="G83" s="33"/>
      <c r="H83" s="34">
        <f>H82+H74</f>
        <v>46907678371</v>
      </c>
      <c r="I83" s="33"/>
      <c r="J83" s="34">
        <f>J82+J74</f>
        <v>47447807837</v>
      </c>
    </row>
    <row r="84" spans="1:10" ht="6.75" customHeight="1">
      <c r="A84" s="1"/>
      <c r="D84" s="32"/>
      <c r="E84" s="33"/>
      <c r="F84" s="32"/>
      <c r="G84" s="33"/>
      <c r="H84" s="32"/>
      <c r="I84" s="33"/>
      <c r="J84" s="32"/>
    </row>
    <row r="85" spans="1:9" ht="15.75" customHeight="1">
      <c r="A85" s="1" t="s">
        <v>124</v>
      </c>
      <c r="D85" s="16"/>
      <c r="E85" s="33"/>
      <c r="G85" s="33"/>
      <c r="H85" s="16"/>
      <c r="I85" s="33"/>
    </row>
    <row r="86" spans="1:9" ht="15.75" customHeight="1">
      <c r="A86" s="5" t="s">
        <v>14</v>
      </c>
      <c r="B86" s="14">
        <v>14</v>
      </c>
      <c r="D86" s="16"/>
      <c r="E86" s="33"/>
      <c r="H86" s="16"/>
      <c r="I86" s="33"/>
    </row>
    <row r="87" spans="1:10" ht="15.75" customHeight="1">
      <c r="A87" s="5" t="s">
        <v>45</v>
      </c>
      <c r="D87" s="32"/>
      <c r="E87" s="33"/>
      <c r="F87" s="33"/>
      <c r="G87" s="33"/>
      <c r="H87" s="32"/>
      <c r="I87" s="33"/>
      <c r="J87" s="33"/>
    </row>
    <row r="88" spans="1:10" ht="15.75" customHeight="1" thickBot="1">
      <c r="A88" s="5" t="s">
        <v>57</v>
      </c>
      <c r="D88" s="16">
        <v>6993668460</v>
      </c>
      <c r="F88" s="16">
        <v>6993668460</v>
      </c>
      <c r="H88" s="16">
        <v>6993668460</v>
      </c>
      <c r="J88" s="23">
        <v>6993668460</v>
      </c>
    </row>
    <row r="89" spans="1:10" ht="15.75" customHeight="1" thickBot="1" thickTop="1">
      <c r="A89" s="5" t="s">
        <v>64</v>
      </c>
      <c r="D89" s="35">
        <v>40141056450</v>
      </c>
      <c r="F89" s="35">
        <v>40141056450</v>
      </c>
      <c r="H89" s="35">
        <v>40141056450</v>
      </c>
      <c r="J89" s="36">
        <v>40141056450</v>
      </c>
    </row>
    <row r="90" spans="1:10" ht="15.75" customHeight="1" thickTop="1">
      <c r="A90" s="5" t="s">
        <v>73</v>
      </c>
      <c r="D90" s="32"/>
      <c r="F90" s="33"/>
      <c r="H90" s="32"/>
      <c r="J90" s="33"/>
    </row>
    <row r="91" spans="1:10" ht="15.75" customHeight="1">
      <c r="A91" s="5" t="s">
        <v>70</v>
      </c>
      <c r="D91" s="16">
        <v>6993668460</v>
      </c>
      <c r="F91" s="16">
        <v>6993668460</v>
      </c>
      <c r="H91" s="16">
        <v>6993668460</v>
      </c>
      <c r="J91" s="16">
        <v>6993668460</v>
      </c>
    </row>
    <row r="92" spans="1:10" ht="15.75" customHeight="1">
      <c r="A92" s="5" t="s">
        <v>71</v>
      </c>
      <c r="D92" s="16">
        <v>38021608900</v>
      </c>
      <c r="F92" s="16">
        <v>38021608900</v>
      </c>
      <c r="H92" s="16">
        <v>38021608900</v>
      </c>
      <c r="J92" s="16">
        <v>38021608900</v>
      </c>
    </row>
    <row r="93" spans="1:10" ht="15.75" customHeight="1">
      <c r="A93" s="5" t="s">
        <v>68</v>
      </c>
      <c r="D93" s="16"/>
      <c r="F93" s="16"/>
      <c r="H93" s="16"/>
      <c r="J93" s="16"/>
    </row>
    <row r="94" spans="1:10" ht="15.75" customHeight="1">
      <c r="A94" s="5" t="s">
        <v>71</v>
      </c>
      <c r="D94" s="16">
        <v>11432046462</v>
      </c>
      <c r="F94" s="16">
        <v>11432046462</v>
      </c>
      <c r="H94" s="16">
        <v>11432046462</v>
      </c>
      <c r="J94" s="16">
        <v>11432046462</v>
      </c>
    </row>
    <row r="95" spans="1:10" ht="15.75" customHeight="1">
      <c r="A95" s="5" t="s">
        <v>69</v>
      </c>
      <c r="D95" s="16"/>
      <c r="F95" s="16"/>
      <c r="H95" s="16"/>
      <c r="J95" s="16"/>
    </row>
    <row r="96" spans="1:10" ht="15.75" customHeight="1">
      <c r="A96" s="5" t="s">
        <v>70</v>
      </c>
      <c r="D96" s="16">
        <v>-1492846746</v>
      </c>
      <c r="F96" s="16">
        <v>-1492846746</v>
      </c>
      <c r="H96" s="16">
        <v>-1492846746</v>
      </c>
      <c r="J96" s="4">
        <v>-1492846746</v>
      </c>
    </row>
    <row r="97" spans="1:10" ht="15.75" customHeight="1">
      <c r="A97" s="5" t="s">
        <v>71</v>
      </c>
      <c r="D97" s="16">
        <v>-3980591884</v>
      </c>
      <c r="F97" s="16">
        <v>-3980591884</v>
      </c>
      <c r="H97" s="16">
        <v>-3980591884</v>
      </c>
      <c r="J97" s="16">
        <v>-3980591884</v>
      </c>
    </row>
    <row r="98" spans="1:10" ht="15.75" customHeight="1">
      <c r="A98" s="5" t="s">
        <v>56</v>
      </c>
      <c r="D98" s="16">
        <v>104344130</v>
      </c>
      <c r="F98" s="16">
        <v>104344130</v>
      </c>
      <c r="H98" s="14" t="s">
        <v>76</v>
      </c>
      <c r="J98" s="37" t="s">
        <v>76</v>
      </c>
    </row>
    <row r="99" spans="1:10" ht="15.75" customHeight="1">
      <c r="A99" s="5" t="s">
        <v>130</v>
      </c>
      <c r="D99" s="16"/>
      <c r="F99" s="16"/>
      <c r="H99" s="14"/>
      <c r="J99" s="14"/>
    </row>
    <row r="100" spans="1:10" ht="15.75" customHeight="1">
      <c r="A100" s="5" t="s">
        <v>131</v>
      </c>
      <c r="D100" s="14" t="s">
        <v>76</v>
      </c>
      <c r="F100" s="16">
        <v>-415425</v>
      </c>
      <c r="H100" s="14" t="s">
        <v>76</v>
      </c>
      <c r="J100" s="14" t="s">
        <v>76</v>
      </c>
    </row>
    <row r="101" spans="1:10" ht="15.75" customHeight="1">
      <c r="A101" s="5" t="s">
        <v>102</v>
      </c>
      <c r="D101" s="16"/>
      <c r="F101" s="16"/>
      <c r="H101" s="16"/>
      <c r="J101" s="4"/>
    </row>
    <row r="102" spans="1:10" ht="15.75" customHeight="1">
      <c r="A102" s="5" t="s">
        <v>117</v>
      </c>
      <c r="D102" s="16">
        <v>34880969</v>
      </c>
      <c r="F102" s="16">
        <v>34880969</v>
      </c>
      <c r="H102" s="16">
        <v>34880969</v>
      </c>
      <c r="J102" s="16">
        <v>34880969</v>
      </c>
    </row>
    <row r="103" spans="1:10" ht="15.75" customHeight="1">
      <c r="A103" s="5" t="s">
        <v>62</v>
      </c>
      <c r="D103" s="34">
        <v>-43767221066</v>
      </c>
      <c r="F103" s="34">
        <v>-44244802411</v>
      </c>
      <c r="H103" s="34">
        <v>-44239422528</v>
      </c>
      <c r="J103" s="34">
        <v>-44189604162</v>
      </c>
    </row>
    <row r="104" spans="1:10" ht="15.75" customHeight="1">
      <c r="A104" s="1" t="s">
        <v>125</v>
      </c>
      <c r="D104" s="32">
        <f>SUM(D91:D103)</f>
        <v>7345889225</v>
      </c>
      <c r="E104" s="33"/>
      <c r="F104" s="32">
        <f>SUM(F91:F103)</f>
        <v>6867892455</v>
      </c>
      <c r="G104" s="33"/>
      <c r="H104" s="32">
        <f>SUM(H91:H103)</f>
        <v>6769343633</v>
      </c>
      <c r="I104" s="33"/>
      <c r="J104" s="32">
        <f>SUM(J91:J103)</f>
        <v>6819161999</v>
      </c>
    </row>
    <row r="105" spans="1:10" ht="15.75" customHeight="1">
      <c r="A105" s="5" t="s">
        <v>46</v>
      </c>
      <c r="B105" s="14">
        <v>8</v>
      </c>
      <c r="D105" s="34">
        <v>483108816</v>
      </c>
      <c r="F105" s="34">
        <v>532264740</v>
      </c>
      <c r="H105" s="25" t="s">
        <v>76</v>
      </c>
      <c r="I105" s="19"/>
      <c r="J105" s="38" t="s">
        <v>76</v>
      </c>
    </row>
    <row r="106" spans="1:10" ht="15.75" customHeight="1">
      <c r="A106" s="1" t="s">
        <v>39</v>
      </c>
      <c r="D106" s="34">
        <f>SUM(D104:D105)</f>
        <v>7828998041</v>
      </c>
      <c r="F106" s="34">
        <f>SUM(F104:F105)</f>
        <v>7400157195</v>
      </c>
      <c r="H106" s="34">
        <f>SUM(H104:H105)</f>
        <v>6769343633</v>
      </c>
      <c r="J106" s="34">
        <f>SUM(J104:J105)</f>
        <v>6819161999</v>
      </c>
    </row>
    <row r="107" spans="4:10" ht="8.25" customHeight="1">
      <c r="D107" s="16"/>
      <c r="F107" s="16"/>
      <c r="H107" s="16"/>
      <c r="J107" s="16"/>
    </row>
    <row r="108" spans="1:10" ht="15.75" customHeight="1" thickBot="1">
      <c r="A108" s="39" t="s">
        <v>126</v>
      </c>
      <c r="B108" s="39"/>
      <c r="D108" s="23">
        <f>+D106+D83</f>
        <v>121501086909</v>
      </c>
      <c r="F108" s="23">
        <f>+F106+F83</f>
        <v>122169934790</v>
      </c>
      <c r="H108" s="23">
        <f>+H106+H83</f>
        <v>53677022004</v>
      </c>
      <c r="J108" s="23">
        <f>+J106+J83</f>
        <v>54266969836</v>
      </c>
    </row>
    <row r="109" spans="1:10" ht="10.5" customHeight="1" thickTop="1">
      <c r="A109" s="40"/>
      <c r="B109" s="40"/>
      <c r="D109" s="32"/>
      <c r="F109" s="32"/>
      <c r="H109" s="32"/>
      <c r="J109" s="32"/>
    </row>
    <row r="110" spans="1:10" ht="15.75" customHeight="1">
      <c r="A110" s="41" t="str">
        <f>A54</f>
        <v>The accompanying notes on pages 8 to 28 are an integral part of these interim financial statements.</v>
      </c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8">
        <v>3</v>
      </c>
    </row>
    <row r="112" spans="1:10" ht="15" customHeight="1">
      <c r="A112" s="1" t="str">
        <f>+A56</f>
        <v>True Corporation Public Company Limited</v>
      </c>
      <c r="B112" s="2"/>
      <c r="C112" s="3"/>
      <c r="D112" s="3"/>
      <c r="E112" s="3"/>
      <c r="F112" s="3"/>
      <c r="G112" s="3"/>
      <c r="H112" s="3"/>
      <c r="I112" s="3"/>
      <c r="J112" s="3"/>
    </row>
    <row r="113" spans="1:10" ht="15" customHeight="1">
      <c r="A113" s="1" t="s">
        <v>107</v>
      </c>
      <c r="B113" s="2"/>
      <c r="C113" s="3"/>
      <c r="D113" s="3"/>
      <c r="E113" s="3"/>
      <c r="F113" s="3"/>
      <c r="G113" s="3"/>
      <c r="H113" s="3"/>
      <c r="I113" s="3"/>
      <c r="J113" s="3"/>
    </row>
    <row r="114" spans="1:10" ht="15" customHeight="1">
      <c r="A114" s="6" t="s">
        <v>146</v>
      </c>
      <c r="B114" s="7"/>
      <c r="C114" s="8"/>
      <c r="D114" s="8"/>
      <c r="E114" s="8"/>
      <c r="F114" s="8"/>
      <c r="G114" s="8"/>
      <c r="H114" s="8"/>
      <c r="I114" s="8"/>
      <c r="J114" s="8"/>
    </row>
    <row r="116" spans="1:10" ht="15.75" customHeight="1">
      <c r="A116" s="1"/>
      <c r="B116" s="2"/>
      <c r="C116" s="3"/>
      <c r="D116" s="9" t="s">
        <v>1</v>
      </c>
      <c r="E116" s="9"/>
      <c r="F116" s="9"/>
      <c r="G116" s="3"/>
      <c r="H116" s="9" t="s">
        <v>2</v>
      </c>
      <c r="I116" s="9"/>
      <c r="J116" s="9"/>
    </row>
    <row r="117" spans="1:10" ht="15.75" customHeight="1">
      <c r="A117" s="1"/>
      <c r="B117" s="2"/>
      <c r="C117" s="3"/>
      <c r="D117" s="10"/>
      <c r="E117" s="10"/>
      <c r="F117" s="10"/>
      <c r="G117" s="3"/>
      <c r="H117" s="10"/>
      <c r="I117" s="10"/>
      <c r="J117" s="10" t="s">
        <v>161</v>
      </c>
    </row>
    <row r="118" spans="1:10" ht="15.75" customHeight="1">
      <c r="A118" s="1"/>
      <c r="B118" s="2"/>
      <c r="C118" s="3"/>
      <c r="D118" s="11" t="str">
        <f>+D63</f>
        <v>31 March</v>
      </c>
      <c r="E118" s="12"/>
      <c r="F118" s="11" t="str">
        <f>+D118</f>
        <v>31 March</v>
      </c>
      <c r="G118" s="12"/>
      <c r="H118" s="11" t="str">
        <f>+D118</f>
        <v>31 March</v>
      </c>
      <c r="I118" s="12"/>
      <c r="J118" s="11" t="str">
        <f>+F118</f>
        <v>31 March</v>
      </c>
    </row>
    <row r="119" spans="1:10" ht="15.75" customHeight="1">
      <c r="A119" s="1"/>
      <c r="B119" s="2"/>
      <c r="C119" s="3"/>
      <c r="D119" s="11" t="str">
        <f>+D64</f>
        <v>2007</v>
      </c>
      <c r="E119" s="12"/>
      <c r="F119" s="11" t="s">
        <v>119</v>
      </c>
      <c r="G119" s="12"/>
      <c r="H119" s="11" t="str">
        <f>+D119</f>
        <v>2007</v>
      </c>
      <c r="I119" s="12"/>
      <c r="J119" s="11" t="str">
        <f>+F119</f>
        <v>2006</v>
      </c>
    </row>
    <row r="120" spans="1:10" ht="15.75" customHeight="1">
      <c r="A120" s="1"/>
      <c r="B120" s="7" t="s">
        <v>3</v>
      </c>
      <c r="C120" s="3"/>
      <c r="D120" s="13" t="s">
        <v>74</v>
      </c>
      <c r="E120" s="12"/>
      <c r="F120" s="13" t="s">
        <v>74</v>
      </c>
      <c r="G120" s="12"/>
      <c r="H120" s="13" t="str">
        <f>F120</f>
        <v>Baht</v>
      </c>
      <c r="I120" s="12"/>
      <c r="J120" s="13" t="str">
        <f>H120</f>
        <v>Baht</v>
      </c>
    </row>
    <row r="121" spans="1:2" ht="15.75" customHeight="1">
      <c r="A121" s="1" t="s">
        <v>16</v>
      </c>
      <c r="B121" s="14">
        <v>15</v>
      </c>
    </row>
    <row r="122" spans="1:11" ht="15.75" customHeight="1">
      <c r="A122" s="5" t="s">
        <v>17</v>
      </c>
      <c r="K122" s="5"/>
    </row>
    <row r="123" spans="1:11" ht="15.75" customHeight="1">
      <c r="A123" s="5" t="s">
        <v>18</v>
      </c>
      <c r="D123" s="16">
        <v>13924582271</v>
      </c>
      <c r="E123" s="16"/>
      <c r="F123" s="16">
        <v>12924038735</v>
      </c>
      <c r="G123" s="16"/>
      <c r="H123" s="16">
        <v>3838050523</v>
      </c>
      <c r="I123" s="16"/>
      <c r="J123" s="16">
        <v>4622439807</v>
      </c>
      <c r="K123" s="5"/>
    </row>
    <row r="124" spans="1:11" ht="15.75" customHeight="1">
      <c r="A124" s="5" t="s">
        <v>19</v>
      </c>
      <c r="D124" s="16">
        <v>334080677</v>
      </c>
      <c r="E124" s="16"/>
      <c r="F124" s="16">
        <v>472539152</v>
      </c>
      <c r="G124" s="16"/>
      <c r="H124" s="16">
        <v>61032124</v>
      </c>
      <c r="I124" s="16"/>
      <c r="J124" s="16">
        <v>120727540</v>
      </c>
      <c r="K124" s="42"/>
    </row>
    <row r="125" spans="1:11" ht="15.75" customHeight="1">
      <c r="A125" s="1" t="s">
        <v>20</v>
      </c>
      <c r="D125" s="20">
        <f>SUM(D123:D124)</f>
        <v>14258662948</v>
      </c>
      <c r="E125" s="16"/>
      <c r="F125" s="20">
        <f>SUM(F123:F124)</f>
        <v>13396577887</v>
      </c>
      <c r="G125" s="16"/>
      <c r="H125" s="20">
        <f>SUM(H123:H124)</f>
        <v>3899082647</v>
      </c>
      <c r="I125" s="16"/>
      <c r="J125" s="20">
        <f>SUM(J123:J124)</f>
        <v>4743167347</v>
      </c>
      <c r="K125" s="5"/>
    </row>
    <row r="126" spans="4:10" ht="15.75" customHeight="1">
      <c r="D126" s="16"/>
      <c r="E126" s="16"/>
      <c r="F126" s="16"/>
      <c r="G126" s="16"/>
      <c r="H126" s="16"/>
      <c r="I126" s="16"/>
      <c r="J126" s="16"/>
    </row>
    <row r="127" spans="1:10" ht="15.75" customHeight="1">
      <c r="A127" s="1" t="s">
        <v>52</v>
      </c>
      <c r="D127" s="16"/>
      <c r="E127" s="16"/>
      <c r="F127" s="16"/>
      <c r="G127" s="16"/>
      <c r="H127" s="16"/>
      <c r="I127" s="16"/>
      <c r="J127" s="16"/>
    </row>
    <row r="128" spans="1:10" ht="15.75" customHeight="1">
      <c r="A128" s="5" t="s">
        <v>103</v>
      </c>
      <c r="D128" s="16">
        <v>9852108489</v>
      </c>
      <c r="E128" s="16"/>
      <c r="F128" s="16">
        <v>8863325410</v>
      </c>
      <c r="G128" s="16"/>
      <c r="H128" s="16">
        <v>2526793589</v>
      </c>
      <c r="I128" s="16"/>
      <c r="J128" s="16">
        <v>3136814015</v>
      </c>
    </row>
    <row r="129" spans="1:10" ht="15.75" customHeight="1">
      <c r="A129" s="5" t="s">
        <v>21</v>
      </c>
      <c r="D129" s="16">
        <v>227602520</v>
      </c>
      <c r="E129" s="16"/>
      <c r="F129" s="16">
        <v>430986411</v>
      </c>
      <c r="G129" s="16"/>
      <c r="H129" s="16">
        <v>57438191</v>
      </c>
      <c r="I129" s="16"/>
      <c r="J129" s="16">
        <v>110456949</v>
      </c>
    </row>
    <row r="130" spans="1:10" ht="15.75" customHeight="1">
      <c r="A130" s="1" t="s">
        <v>53</v>
      </c>
      <c r="D130" s="20">
        <f>SUM(D128:D129)</f>
        <v>10079711009</v>
      </c>
      <c r="E130" s="16"/>
      <c r="F130" s="20">
        <f>SUM(F128:F129)</f>
        <v>9294311821</v>
      </c>
      <c r="G130" s="16"/>
      <c r="H130" s="20">
        <f>SUM(H128:H129)</f>
        <v>2584231780</v>
      </c>
      <c r="I130" s="16"/>
      <c r="J130" s="20">
        <f>SUM(J128:J129)</f>
        <v>3247270964</v>
      </c>
    </row>
    <row r="131" spans="1:10" ht="15.75" customHeight="1">
      <c r="A131" s="1" t="s">
        <v>54</v>
      </c>
      <c r="D131" s="16">
        <f>+D125-D130</f>
        <v>4178951939</v>
      </c>
      <c r="E131" s="16"/>
      <c r="F131" s="16">
        <f>+F125-F130</f>
        <v>4102266066</v>
      </c>
      <c r="G131" s="16"/>
      <c r="H131" s="16">
        <v>1314850867</v>
      </c>
      <c r="I131" s="16"/>
      <c r="J131" s="16">
        <f>+J125-J130</f>
        <v>1495896383</v>
      </c>
    </row>
    <row r="132" spans="1:10" ht="15.75" customHeight="1">
      <c r="A132" s="5" t="s">
        <v>28</v>
      </c>
      <c r="D132" s="34">
        <v>3191201494</v>
      </c>
      <c r="E132" s="16"/>
      <c r="F132" s="34">
        <v>3314568652</v>
      </c>
      <c r="G132" s="16"/>
      <c r="H132" s="34">
        <f>917444540-15670</f>
        <v>917428870</v>
      </c>
      <c r="I132" s="16"/>
      <c r="J132" s="34">
        <v>913058690</v>
      </c>
    </row>
    <row r="133" spans="1:10" ht="15.75" customHeight="1">
      <c r="A133" s="1" t="s">
        <v>188</v>
      </c>
      <c r="D133" s="16">
        <f>+D131-D132</f>
        <v>987750445</v>
      </c>
      <c r="E133" s="16"/>
      <c r="F133" s="16">
        <f>+F131-F132</f>
        <v>787697414</v>
      </c>
      <c r="G133" s="16"/>
      <c r="H133" s="16">
        <f>+H131-H132</f>
        <v>397421997</v>
      </c>
      <c r="I133" s="16"/>
      <c r="J133" s="16">
        <f>+J131-J132</f>
        <v>582837693</v>
      </c>
    </row>
    <row r="134" spans="1:10" ht="15.75" customHeight="1">
      <c r="A134" s="5" t="s">
        <v>65</v>
      </c>
      <c r="D134" s="16">
        <v>109213251</v>
      </c>
      <c r="E134" s="16"/>
      <c r="F134" s="16">
        <v>141632074</v>
      </c>
      <c r="G134" s="16"/>
      <c r="H134" s="16">
        <v>20866080</v>
      </c>
      <c r="I134" s="16"/>
      <c r="J134" s="16">
        <v>29661388</v>
      </c>
    </row>
    <row r="135" spans="1:10" ht="15.75" customHeight="1">
      <c r="A135" s="5" t="s">
        <v>66</v>
      </c>
      <c r="D135" s="34">
        <v>-50276944</v>
      </c>
      <c r="E135" s="16"/>
      <c r="F135" s="34">
        <v>-16876830</v>
      </c>
      <c r="G135" s="16"/>
      <c r="H135" s="34">
        <f>-26282204-1</f>
        <v>-26282205</v>
      </c>
      <c r="I135" s="16"/>
      <c r="J135" s="34">
        <v>-10715145</v>
      </c>
    </row>
    <row r="136" spans="1:10" ht="15.75" customHeight="1">
      <c r="A136" s="1" t="s">
        <v>67</v>
      </c>
      <c r="B136" s="14">
        <v>16</v>
      </c>
      <c r="D136" s="16">
        <f>SUM(D133:D135)</f>
        <v>1046686752</v>
      </c>
      <c r="E136" s="16"/>
      <c r="F136" s="16">
        <f>SUM(F133:F135)</f>
        <v>912452658</v>
      </c>
      <c r="G136" s="16"/>
      <c r="H136" s="16">
        <f>SUM(H133:H135)</f>
        <v>392005872</v>
      </c>
      <c r="I136" s="16"/>
      <c r="J136" s="16">
        <f>SUM(J133:J135)</f>
        <v>601783936</v>
      </c>
    </row>
    <row r="137" spans="1:10" ht="15.75" customHeight="1">
      <c r="A137" s="5" t="s">
        <v>104</v>
      </c>
      <c r="D137" s="16"/>
      <c r="E137" s="16"/>
      <c r="F137" s="16"/>
      <c r="G137" s="16"/>
      <c r="H137" s="16"/>
      <c r="I137" s="16"/>
      <c r="J137" s="16"/>
    </row>
    <row r="138" spans="1:10" ht="15.75" customHeight="1">
      <c r="A138" s="5" t="s">
        <v>174</v>
      </c>
      <c r="B138" s="14">
        <v>8</v>
      </c>
      <c r="D138" s="34">
        <v>-5149035</v>
      </c>
      <c r="E138" s="16"/>
      <c r="F138" s="34">
        <v>-10159045</v>
      </c>
      <c r="G138" s="16"/>
      <c r="H138" s="25" t="s">
        <v>76</v>
      </c>
      <c r="I138" s="16"/>
      <c r="J138" s="25" t="s">
        <v>76</v>
      </c>
    </row>
    <row r="139" spans="1:10" ht="15.75" customHeight="1">
      <c r="A139" s="1" t="s">
        <v>189</v>
      </c>
      <c r="D139" s="16">
        <f>SUM(D136:D138)</f>
        <v>1041537717</v>
      </c>
      <c r="E139" s="16"/>
      <c r="F139" s="16">
        <f>SUM(F136:F138)</f>
        <v>902293613</v>
      </c>
      <c r="G139" s="16"/>
      <c r="H139" s="16">
        <f>SUM(H136:H138)</f>
        <v>392005872</v>
      </c>
      <c r="I139" s="16"/>
      <c r="J139" s="16">
        <f>SUM(J136:J138)</f>
        <v>601783936</v>
      </c>
    </row>
    <row r="140" spans="1:10" ht="15.75" customHeight="1">
      <c r="A140" s="5" t="s">
        <v>22</v>
      </c>
      <c r="D140" s="16">
        <v>17406490</v>
      </c>
      <c r="E140" s="16"/>
      <c r="F140" s="16">
        <v>53997921</v>
      </c>
      <c r="G140" s="16"/>
      <c r="H140" s="16">
        <v>120755170</v>
      </c>
      <c r="I140" s="16"/>
      <c r="J140" s="16">
        <v>99717526</v>
      </c>
    </row>
    <row r="141" spans="1:10" ht="15.75" customHeight="1">
      <c r="A141" s="5" t="s">
        <v>134</v>
      </c>
      <c r="D141" s="16">
        <v>-1672620419</v>
      </c>
      <c r="E141" s="16"/>
      <c r="F141" s="16">
        <v>-1437971256</v>
      </c>
      <c r="G141" s="16"/>
      <c r="H141" s="16">
        <v>-745784454</v>
      </c>
      <c r="I141" s="16"/>
      <c r="J141" s="16">
        <v>-652710660</v>
      </c>
    </row>
    <row r="142" spans="1:10" ht="15.75" customHeight="1">
      <c r="A142" s="5" t="s">
        <v>158</v>
      </c>
      <c r="D142" s="34">
        <v>1241292222</v>
      </c>
      <c r="E142" s="16"/>
      <c r="F142" s="34">
        <v>1262557571</v>
      </c>
      <c r="G142" s="16"/>
      <c r="H142" s="34">
        <v>73284531</v>
      </c>
      <c r="I142" s="16"/>
      <c r="J142" s="34">
        <v>213693674</v>
      </c>
    </row>
    <row r="143" spans="1:10" ht="15.75" customHeight="1">
      <c r="A143" s="1" t="s">
        <v>169</v>
      </c>
      <c r="D143" s="32">
        <f>SUM(D139:D142)</f>
        <v>627616010</v>
      </c>
      <c r="E143" s="16"/>
      <c r="F143" s="32">
        <f>SUM(F139:F142)</f>
        <v>780877849</v>
      </c>
      <c r="G143" s="16"/>
      <c r="H143" s="32">
        <f>SUM(H139:H142)</f>
        <v>-159738881</v>
      </c>
      <c r="I143" s="16"/>
      <c r="J143" s="32">
        <f>SUM(J139:J142)</f>
        <v>262484476</v>
      </c>
    </row>
    <row r="144" spans="1:10" ht="15.75" customHeight="1">
      <c r="A144" s="5" t="s">
        <v>190</v>
      </c>
      <c r="B144" s="14">
        <v>17</v>
      </c>
      <c r="D144" s="34">
        <v>-139078089</v>
      </c>
      <c r="E144" s="16"/>
      <c r="F144" s="34">
        <f>-258794607+623625812</f>
        <v>364831205</v>
      </c>
      <c r="G144" s="16"/>
      <c r="H144" s="34">
        <v>109920515</v>
      </c>
      <c r="I144" s="14"/>
      <c r="J144" s="43">
        <v>-48578451</v>
      </c>
    </row>
    <row r="145" spans="1:10" ht="15.75" customHeight="1">
      <c r="A145" s="1" t="s">
        <v>175</v>
      </c>
      <c r="D145" s="16">
        <f>SUM(D143:D144)</f>
        <v>488537921</v>
      </c>
      <c r="E145" s="16"/>
      <c r="F145" s="16">
        <f>SUM(F143:F144)</f>
        <v>1145709054</v>
      </c>
      <c r="G145" s="16"/>
      <c r="H145" s="16">
        <f>SUM(H143:H144)</f>
        <v>-49818366</v>
      </c>
      <c r="I145" s="16"/>
      <c r="J145" s="16">
        <f>SUM(J143:J144)</f>
        <v>213906025</v>
      </c>
    </row>
    <row r="146" spans="1:10" ht="15.75" customHeight="1">
      <c r="A146" s="5" t="s">
        <v>191</v>
      </c>
      <c r="B146" s="14">
        <v>8</v>
      </c>
      <c r="D146" s="34">
        <v>-10956576</v>
      </c>
      <c r="E146" s="16"/>
      <c r="F146" s="34">
        <v>-23872819</v>
      </c>
      <c r="G146" s="16"/>
      <c r="H146" s="25" t="s">
        <v>76</v>
      </c>
      <c r="I146" s="14"/>
      <c r="J146" s="25" t="s">
        <v>76</v>
      </c>
    </row>
    <row r="147" spans="1:11" ht="15.75" customHeight="1" thickBot="1">
      <c r="A147" s="1" t="s">
        <v>136</v>
      </c>
      <c r="D147" s="23">
        <f>SUM(D145:D146)</f>
        <v>477581345</v>
      </c>
      <c r="E147" s="16"/>
      <c r="F147" s="23">
        <f>SUM(F145:F146)</f>
        <v>1121836235</v>
      </c>
      <c r="G147" s="16"/>
      <c r="H147" s="23">
        <f>SUM(H145:H146)</f>
        <v>-49818366</v>
      </c>
      <c r="I147" s="16"/>
      <c r="J147" s="23">
        <f>SUM(J145:J146)</f>
        <v>213906025</v>
      </c>
      <c r="K147" s="4">
        <f>H103-J103-H147</f>
        <v>0</v>
      </c>
    </row>
    <row r="148" spans="4:10" ht="15.75" customHeight="1" thickTop="1">
      <c r="D148" s="32">
        <f>+D103-F103-D147</f>
        <v>0</v>
      </c>
      <c r="E148" s="33"/>
      <c r="F148" s="32"/>
      <c r="G148" s="33"/>
      <c r="H148" s="32"/>
      <c r="I148" s="33"/>
      <c r="J148" s="32"/>
    </row>
    <row r="149" spans="1:2" ht="15.75" customHeight="1">
      <c r="A149" s="1" t="s">
        <v>105</v>
      </c>
      <c r="B149" s="5"/>
    </row>
    <row r="150" spans="1:10" ht="15.75" customHeight="1">
      <c r="A150" s="1" t="s">
        <v>106</v>
      </c>
      <c r="B150" s="14">
        <v>18</v>
      </c>
      <c r="D150" s="33"/>
      <c r="E150" s="33"/>
      <c r="F150" s="33"/>
      <c r="G150" s="33"/>
      <c r="H150" s="33"/>
      <c r="I150" s="33"/>
      <c r="J150" s="33"/>
    </row>
    <row r="151" spans="1:10" ht="15.75" customHeight="1">
      <c r="A151" s="44" t="s">
        <v>147</v>
      </c>
      <c r="D151" s="33">
        <v>0.08</v>
      </c>
      <c r="E151" s="33"/>
      <c r="F151" s="33">
        <v>0.28</v>
      </c>
      <c r="G151" s="33"/>
      <c r="H151" s="33">
        <v>-0.06</v>
      </c>
      <c r="I151" s="33"/>
      <c r="J151" s="33">
        <v>0.01</v>
      </c>
    </row>
    <row r="152" spans="1:10" ht="15.75" customHeight="1">
      <c r="A152" s="44" t="s">
        <v>148</v>
      </c>
      <c r="D152" s="33">
        <v>0.07</v>
      </c>
      <c r="E152" s="33"/>
      <c r="F152" s="33">
        <v>0.22</v>
      </c>
      <c r="G152" s="33"/>
      <c r="H152" s="33">
        <v>-0.05</v>
      </c>
      <c r="I152" s="33"/>
      <c r="J152" s="33">
        <v>0.01</v>
      </c>
    </row>
    <row r="153" spans="4:10" ht="15.75" customHeight="1">
      <c r="D153" s="33"/>
      <c r="E153" s="33"/>
      <c r="F153" s="33"/>
      <c r="G153" s="33"/>
      <c r="H153" s="33"/>
      <c r="I153" s="33"/>
      <c r="J153" s="33"/>
    </row>
    <row r="154" spans="4:10" ht="15.75" customHeight="1">
      <c r="D154" s="33"/>
      <c r="E154" s="33"/>
      <c r="F154" s="33"/>
      <c r="G154" s="33"/>
      <c r="H154" s="33"/>
      <c r="I154" s="33"/>
      <c r="J154" s="33"/>
    </row>
    <row r="155" spans="4:10" ht="15.75" customHeight="1">
      <c r="D155" s="33"/>
      <c r="E155" s="33"/>
      <c r="F155" s="33"/>
      <c r="G155" s="33"/>
      <c r="H155" s="33"/>
      <c r="I155" s="33"/>
      <c r="J155" s="33"/>
    </row>
    <row r="156" spans="4:10" ht="15.75" customHeight="1">
      <c r="D156" s="33"/>
      <c r="E156" s="33"/>
      <c r="F156" s="33"/>
      <c r="G156" s="33"/>
      <c r="H156" s="33"/>
      <c r="I156" s="33"/>
      <c r="J156" s="33"/>
    </row>
    <row r="157" spans="4:10" ht="15.75" customHeight="1">
      <c r="D157" s="33"/>
      <c r="E157" s="33"/>
      <c r="F157" s="33"/>
      <c r="G157" s="33"/>
      <c r="H157" s="33"/>
      <c r="I157" s="33"/>
      <c r="J157" s="33"/>
    </row>
    <row r="158" spans="4:10" ht="15.75" customHeight="1">
      <c r="D158" s="33"/>
      <c r="E158" s="33"/>
      <c r="F158" s="33"/>
      <c r="G158" s="33"/>
      <c r="H158" s="33"/>
      <c r="I158" s="33"/>
      <c r="J158" s="33"/>
    </row>
    <row r="159" spans="4:10" ht="15.75" customHeight="1">
      <c r="D159" s="33"/>
      <c r="E159" s="33"/>
      <c r="F159" s="33"/>
      <c r="G159" s="33"/>
      <c r="H159" s="33"/>
      <c r="I159" s="33"/>
      <c r="J159" s="33"/>
    </row>
    <row r="160" spans="4:10" ht="15.75" customHeight="1">
      <c r="D160" s="33"/>
      <c r="E160" s="33"/>
      <c r="F160" s="33"/>
      <c r="G160" s="33"/>
      <c r="H160" s="33"/>
      <c r="I160" s="33"/>
      <c r="J160" s="33"/>
    </row>
    <row r="161" spans="4:10" ht="15.75" customHeight="1">
      <c r="D161" s="33"/>
      <c r="E161" s="33"/>
      <c r="F161" s="33"/>
      <c r="G161" s="33"/>
      <c r="H161" s="33"/>
      <c r="I161" s="33"/>
      <c r="J161" s="33"/>
    </row>
    <row r="162" spans="4:10" ht="24.75" customHeight="1">
      <c r="D162" s="33"/>
      <c r="F162" s="33"/>
      <c r="H162" s="33"/>
      <c r="J162" s="33"/>
    </row>
    <row r="163" spans="4:10" ht="15.75" customHeight="1">
      <c r="D163" s="33"/>
      <c r="F163" s="33"/>
      <c r="H163" s="33"/>
      <c r="J163" s="33"/>
    </row>
    <row r="164" spans="1:10" ht="14.25" customHeight="1">
      <c r="A164" s="45" t="str">
        <f>A54</f>
        <v>The accompanying notes on pages 8 to 28 are an integral part of these interim financial statements.</v>
      </c>
      <c r="B164" s="45"/>
      <c r="C164" s="45"/>
      <c r="D164" s="45"/>
      <c r="E164" s="45"/>
      <c r="F164" s="45"/>
      <c r="G164" s="45"/>
      <c r="H164" s="45"/>
      <c r="I164" s="45"/>
      <c r="J164" s="45"/>
    </row>
    <row r="165" ht="14.25" customHeight="1">
      <c r="J165" s="16">
        <v>4</v>
      </c>
    </row>
  </sheetData>
  <mergeCells count="9">
    <mergeCell ref="D116:F116"/>
    <mergeCell ref="H116:J116"/>
    <mergeCell ref="A164:J164"/>
    <mergeCell ref="H5:J5"/>
    <mergeCell ref="D5:F5"/>
    <mergeCell ref="D60:F60"/>
    <mergeCell ref="H60:J60"/>
    <mergeCell ref="A108:B108"/>
    <mergeCell ref="A110:J110"/>
  </mergeCells>
  <printOptions/>
  <pageMargins left="1" right="0.5" top="0.5" bottom="0.4" header="0.49" footer="0.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showZeros="0" workbookViewId="0" topLeftCell="A1">
      <selection activeCell="A9" sqref="A9"/>
    </sheetView>
  </sheetViews>
  <sheetFormatPr defaultColWidth="9.140625" defaultRowHeight="15.75" customHeight="1"/>
  <cols>
    <col min="1" max="1" width="40.28125" style="5" customWidth="1"/>
    <col min="2" max="2" width="12.28125" style="15" customWidth="1"/>
    <col min="3" max="3" width="0.5625" style="15" customWidth="1"/>
    <col min="4" max="4" width="13.140625" style="15" customWidth="1"/>
    <col min="5" max="5" width="0.42578125" style="15" customWidth="1"/>
    <col min="6" max="6" width="13.421875" style="15" customWidth="1"/>
    <col min="7" max="7" width="0.5625" style="15" customWidth="1"/>
    <col min="8" max="8" width="13.28125" style="15" customWidth="1"/>
    <col min="9" max="9" width="0.5625" style="5" customWidth="1"/>
    <col min="10" max="10" width="13.8515625" style="5" customWidth="1"/>
    <col min="11" max="11" width="0.5625" style="5" customWidth="1"/>
    <col min="12" max="12" width="15.57421875" style="5" customWidth="1"/>
    <col min="13" max="13" width="0.5625" style="5" customWidth="1"/>
    <col min="14" max="14" width="11.00390625" style="5" customWidth="1"/>
    <col min="15" max="15" width="0.42578125" style="5" customWidth="1"/>
    <col min="16" max="16" width="15.00390625" style="5" customWidth="1"/>
    <col min="17" max="17" width="0.5625" style="5" customWidth="1"/>
    <col min="18" max="18" width="12.140625" style="5" customWidth="1"/>
    <col min="19" max="19" width="0.42578125" style="5" customWidth="1"/>
    <col min="20" max="20" width="13.421875" style="5" customWidth="1"/>
    <col min="21" max="21" width="13.00390625" style="5" customWidth="1"/>
    <col min="22" max="16384" width="9.140625" style="5" customWidth="1"/>
  </cols>
  <sheetData>
    <row r="1" spans="1:8" ht="15.75" customHeight="1">
      <c r="A1" s="1" t="str">
        <f>'Eng 2-4'!A1</f>
        <v>True Corporation Public Company Limited</v>
      </c>
      <c r="B1" s="3"/>
      <c r="C1" s="3"/>
      <c r="D1" s="3"/>
      <c r="E1" s="3"/>
      <c r="F1" s="3"/>
      <c r="G1" s="3"/>
      <c r="H1" s="3"/>
    </row>
    <row r="2" spans="1:8" ht="15.75" customHeight="1">
      <c r="A2" s="1" t="s">
        <v>50</v>
      </c>
      <c r="B2" s="3"/>
      <c r="C2" s="3"/>
      <c r="D2" s="3"/>
      <c r="E2" s="3"/>
      <c r="F2" s="3"/>
      <c r="G2" s="3"/>
      <c r="H2" s="3"/>
    </row>
    <row r="3" spans="1:20" ht="15.75" customHeight="1">
      <c r="A3" s="6" t="s">
        <v>146</v>
      </c>
      <c r="B3" s="8"/>
      <c r="C3" s="8"/>
      <c r="D3" s="8"/>
      <c r="E3" s="8"/>
      <c r="F3" s="8"/>
      <c r="G3" s="8"/>
      <c r="H3" s="8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8" s="46" customFormat="1" ht="15.75" customHeight="1">
      <c r="A4" s="29"/>
      <c r="B4" s="31"/>
      <c r="C4" s="31"/>
      <c r="D4" s="31"/>
      <c r="E4" s="31"/>
      <c r="F4" s="31"/>
      <c r="G4" s="31"/>
      <c r="H4" s="31"/>
    </row>
    <row r="5" spans="2:20" s="19" customFormat="1" ht="15.75" customHeight="1">
      <c r="B5" s="9" t="s">
        <v>1</v>
      </c>
      <c r="C5" s="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s="19" customFormat="1" ht="15.75" customHeight="1">
      <c r="B6" s="10"/>
      <c r="C6" s="10"/>
      <c r="D6" s="48"/>
      <c r="E6" s="48"/>
      <c r="F6" s="48"/>
      <c r="G6" s="48"/>
      <c r="H6" s="48"/>
      <c r="I6" s="48"/>
      <c r="J6" s="48"/>
      <c r="K6" s="48"/>
      <c r="L6" s="12" t="s">
        <v>91</v>
      </c>
      <c r="M6" s="48"/>
      <c r="N6" s="48"/>
      <c r="O6" s="48"/>
      <c r="P6" s="48"/>
      <c r="Q6" s="48"/>
      <c r="R6" s="48"/>
      <c r="S6" s="48"/>
      <c r="T6" s="48"/>
    </row>
    <row r="7" spans="2:20" s="19" customFormat="1" ht="15.75" customHeight="1">
      <c r="B7" s="10"/>
      <c r="C7" s="10"/>
      <c r="D7" s="48"/>
      <c r="E7" s="48"/>
      <c r="F7" s="48"/>
      <c r="G7" s="48"/>
      <c r="H7" s="48"/>
      <c r="I7" s="48"/>
      <c r="J7" s="48"/>
      <c r="K7" s="48"/>
      <c r="L7" s="12" t="s">
        <v>111</v>
      </c>
      <c r="M7" s="48"/>
      <c r="N7" s="48"/>
      <c r="O7" s="48"/>
      <c r="P7" s="48"/>
      <c r="Q7" s="48"/>
      <c r="R7" s="48"/>
      <c r="S7" s="48"/>
      <c r="T7" s="48"/>
    </row>
    <row r="8" spans="2:20" s="19" customFormat="1" ht="15.75" customHeight="1">
      <c r="B8" s="9" t="s">
        <v>77</v>
      </c>
      <c r="C8" s="9"/>
      <c r="D8" s="9"/>
      <c r="E8" s="12"/>
      <c r="F8" s="12"/>
      <c r="G8" s="12"/>
      <c r="H8" s="12"/>
      <c r="I8" s="12"/>
      <c r="J8" s="12" t="s">
        <v>58</v>
      </c>
      <c r="K8" s="12"/>
      <c r="L8" s="12" t="s">
        <v>98</v>
      </c>
      <c r="M8" s="12"/>
      <c r="N8" s="12"/>
      <c r="O8" s="12"/>
      <c r="P8" s="12"/>
      <c r="Q8" s="12"/>
      <c r="R8" s="12" t="s">
        <v>87</v>
      </c>
      <c r="S8" s="12"/>
      <c r="T8" s="12"/>
    </row>
    <row r="9" spans="2:20" s="19" customFormat="1" ht="15.75" customHeight="1">
      <c r="B9" s="12" t="s">
        <v>78</v>
      </c>
      <c r="C9" s="12"/>
      <c r="D9" s="12" t="s">
        <v>80</v>
      </c>
      <c r="E9" s="12"/>
      <c r="F9" s="12" t="s">
        <v>81</v>
      </c>
      <c r="G9" s="12"/>
      <c r="H9" s="12" t="s">
        <v>83</v>
      </c>
      <c r="I9" s="12"/>
      <c r="J9" s="12" t="s">
        <v>84</v>
      </c>
      <c r="K9" s="12"/>
      <c r="L9" s="12" t="s">
        <v>99</v>
      </c>
      <c r="M9" s="12"/>
      <c r="N9" s="12" t="s">
        <v>85</v>
      </c>
      <c r="O9" s="12"/>
      <c r="P9" s="12"/>
      <c r="Q9" s="12"/>
      <c r="R9" s="12" t="s">
        <v>88</v>
      </c>
      <c r="S9" s="12"/>
      <c r="T9" s="12"/>
    </row>
    <row r="10" spans="2:20" s="19" customFormat="1" ht="15.75" customHeight="1">
      <c r="B10" s="12" t="s">
        <v>79</v>
      </c>
      <c r="C10" s="12"/>
      <c r="D10" s="12" t="s">
        <v>79</v>
      </c>
      <c r="E10" s="12"/>
      <c r="F10" s="12" t="s">
        <v>82</v>
      </c>
      <c r="G10" s="12"/>
      <c r="H10" s="12" t="s">
        <v>82</v>
      </c>
      <c r="I10" s="12"/>
      <c r="J10" s="12" t="s">
        <v>59</v>
      </c>
      <c r="K10" s="12"/>
      <c r="L10" s="12" t="s">
        <v>100</v>
      </c>
      <c r="M10" s="12"/>
      <c r="N10" s="12" t="s">
        <v>86</v>
      </c>
      <c r="O10" s="12"/>
      <c r="P10" s="12" t="s">
        <v>15</v>
      </c>
      <c r="Q10" s="12"/>
      <c r="R10" s="12" t="s">
        <v>89</v>
      </c>
      <c r="S10" s="12"/>
      <c r="T10" s="12" t="s">
        <v>60</v>
      </c>
    </row>
    <row r="11" spans="2:20" s="19" customFormat="1" ht="15.75" customHeight="1">
      <c r="B11" s="13" t="s">
        <v>75</v>
      </c>
      <c r="C11" s="10"/>
      <c r="D11" s="13" t="str">
        <f>B11</f>
        <v>Baht </v>
      </c>
      <c r="F11" s="13" t="str">
        <f>D11</f>
        <v>Baht </v>
      </c>
      <c r="H11" s="13" t="str">
        <f>B11</f>
        <v>Baht </v>
      </c>
      <c r="J11" s="13" t="str">
        <f>B11</f>
        <v>Baht </v>
      </c>
      <c r="L11" s="13" t="s">
        <v>74</v>
      </c>
      <c r="N11" s="13" t="s">
        <v>74</v>
      </c>
      <c r="P11" s="13" t="str">
        <f>B11</f>
        <v>Baht </v>
      </c>
      <c r="R11" s="13" t="str">
        <f>B11</f>
        <v>Baht </v>
      </c>
      <c r="T11" s="13" t="str">
        <f>R11</f>
        <v>Baht </v>
      </c>
    </row>
    <row r="12" spans="2:20" s="19" customFormat="1" ht="15.75" customHeight="1">
      <c r="B12" s="10"/>
      <c r="C12" s="10"/>
      <c r="D12" s="10"/>
      <c r="F12" s="10"/>
      <c r="H12" s="10"/>
      <c r="J12" s="10"/>
      <c r="L12" s="10"/>
      <c r="N12" s="10"/>
      <c r="P12" s="10"/>
      <c r="R12" s="10"/>
      <c r="T12" s="10"/>
    </row>
    <row r="13" spans="1:21" ht="15.75" customHeight="1">
      <c r="A13" s="1" t="s">
        <v>151</v>
      </c>
      <c r="B13" s="16">
        <v>6993668460</v>
      </c>
      <c r="C13" s="16"/>
      <c r="D13" s="16">
        <v>38021608900</v>
      </c>
      <c r="E13" s="16"/>
      <c r="F13" s="16">
        <v>11432046462</v>
      </c>
      <c r="G13" s="16"/>
      <c r="H13" s="16">
        <v>-5473438630</v>
      </c>
      <c r="I13" s="4"/>
      <c r="J13" s="4">
        <v>104344130</v>
      </c>
      <c r="K13" s="4"/>
      <c r="L13" s="4">
        <v>-415425</v>
      </c>
      <c r="M13" s="4"/>
      <c r="N13" s="4">
        <v>34880969</v>
      </c>
      <c r="O13" s="4"/>
      <c r="P13" s="4">
        <v>-44244802411</v>
      </c>
      <c r="Q13" s="4"/>
      <c r="R13" s="4">
        <v>532264740</v>
      </c>
      <c r="S13" s="4"/>
      <c r="T13" s="4">
        <f>SUM(B13:R13)</f>
        <v>7400157195</v>
      </c>
      <c r="U13" s="4">
        <f>+T13-'Eng 2-4'!F106</f>
        <v>0</v>
      </c>
    </row>
    <row r="14" spans="1:21" ht="15.75" customHeight="1">
      <c r="A14" s="5" t="s">
        <v>155</v>
      </c>
      <c r="B14" s="16"/>
      <c r="C14" s="14"/>
      <c r="D14" s="16"/>
      <c r="E14" s="16"/>
      <c r="F14" s="14"/>
      <c r="G14" s="16"/>
      <c r="H14" s="14"/>
      <c r="I14" s="4"/>
      <c r="J14" s="14"/>
      <c r="K14" s="4"/>
      <c r="L14" s="14"/>
      <c r="M14" s="4"/>
      <c r="N14" s="14"/>
      <c r="O14" s="4"/>
      <c r="P14" s="14"/>
      <c r="Q14" s="4"/>
      <c r="R14" s="19"/>
      <c r="S14" s="4"/>
      <c r="T14" s="14"/>
      <c r="U14" s="4"/>
    </row>
    <row r="15" spans="1:21" ht="15.75" customHeight="1">
      <c r="A15" s="5" t="s">
        <v>156</v>
      </c>
      <c r="B15" s="14" t="s">
        <v>76</v>
      </c>
      <c r="C15" s="14"/>
      <c r="D15" s="14" t="s">
        <v>76</v>
      </c>
      <c r="E15" s="16"/>
      <c r="F15" s="14" t="s">
        <v>76</v>
      </c>
      <c r="G15" s="16"/>
      <c r="H15" s="14" t="s">
        <v>76</v>
      </c>
      <c r="I15" s="4"/>
      <c r="J15" s="14" t="s">
        <v>76</v>
      </c>
      <c r="K15" s="4"/>
      <c r="L15" s="4">
        <v>415425</v>
      </c>
      <c r="M15" s="4"/>
      <c r="N15" s="14" t="s">
        <v>76</v>
      </c>
      <c r="O15" s="4"/>
      <c r="P15" s="14" t="s">
        <v>76</v>
      </c>
      <c r="Q15" s="4"/>
      <c r="R15" s="19" t="s">
        <v>76</v>
      </c>
      <c r="S15" s="4"/>
      <c r="T15" s="16">
        <f>SUM(B15:R15)</f>
        <v>415425</v>
      </c>
      <c r="U15" s="4"/>
    </row>
    <row r="16" spans="1:20" ht="15.75" customHeight="1">
      <c r="A16" s="5" t="s">
        <v>157</v>
      </c>
      <c r="B16" s="14" t="s">
        <v>76</v>
      </c>
      <c r="C16" s="14"/>
      <c r="D16" s="14" t="s">
        <v>76</v>
      </c>
      <c r="E16" s="16"/>
      <c r="F16" s="14" t="s">
        <v>76</v>
      </c>
      <c r="G16" s="16"/>
      <c r="H16" s="14" t="s">
        <v>76</v>
      </c>
      <c r="I16" s="4"/>
      <c r="J16" s="14" t="s">
        <v>76</v>
      </c>
      <c r="K16" s="4"/>
      <c r="L16" s="14" t="s">
        <v>76</v>
      </c>
      <c r="M16" s="4"/>
      <c r="N16" s="14" t="s">
        <v>76</v>
      </c>
      <c r="O16" s="4"/>
      <c r="P16" s="4">
        <f>'Eng 2-4'!D147</f>
        <v>477581345</v>
      </c>
      <c r="Q16" s="4"/>
      <c r="R16" s="16">
        <f>-'Eng 2-4'!D146</f>
        <v>10956576</v>
      </c>
      <c r="S16" s="4"/>
      <c r="T16" s="16">
        <f>SUM(B16:R16)</f>
        <v>488537921</v>
      </c>
    </row>
    <row r="17" spans="1:20" ht="15.75" customHeight="1">
      <c r="A17" s="5" t="s">
        <v>176</v>
      </c>
      <c r="B17" s="14" t="s">
        <v>76</v>
      </c>
      <c r="C17" s="37"/>
      <c r="D17" s="14" t="s">
        <v>76</v>
      </c>
      <c r="E17" s="16"/>
      <c r="F17" s="14" t="s">
        <v>76</v>
      </c>
      <c r="G17" s="16"/>
      <c r="H17" s="14" t="s">
        <v>76</v>
      </c>
      <c r="I17" s="4"/>
      <c r="J17" s="14" t="s">
        <v>76</v>
      </c>
      <c r="K17" s="4"/>
      <c r="L17" s="14" t="s">
        <v>76</v>
      </c>
      <c r="M17" s="4"/>
      <c r="N17" s="14" t="s">
        <v>76</v>
      </c>
      <c r="O17" s="4"/>
      <c r="P17" s="14" t="s">
        <v>76</v>
      </c>
      <c r="Q17" s="4"/>
      <c r="R17" s="43">
        <f>-52762500-7350000</f>
        <v>-60112500</v>
      </c>
      <c r="S17" s="4"/>
      <c r="T17" s="16">
        <f>SUM(B17:R17)</f>
        <v>-60112500</v>
      </c>
    </row>
    <row r="18" spans="1:21" ht="15.75" customHeight="1" thickBot="1">
      <c r="A18" s="1" t="s">
        <v>150</v>
      </c>
      <c r="B18" s="36">
        <f>SUM(B13:B17)</f>
        <v>6993668460</v>
      </c>
      <c r="C18" s="32"/>
      <c r="D18" s="36">
        <f aca="true" t="shared" si="0" ref="D18:K18">SUM(D13:D17)</f>
        <v>38021608900</v>
      </c>
      <c r="E18" s="32">
        <f t="shared" si="0"/>
        <v>0</v>
      </c>
      <c r="F18" s="36">
        <f t="shared" si="0"/>
        <v>11432046462</v>
      </c>
      <c r="G18" s="32">
        <f t="shared" si="0"/>
        <v>0</v>
      </c>
      <c r="H18" s="36">
        <f t="shared" si="0"/>
        <v>-5473438630</v>
      </c>
      <c r="I18" s="32">
        <f t="shared" si="0"/>
        <v>0</v>
      </c>
      <c r="J18" s="36">
        <f t="shared" si="0"/>
        <v>104344130</v>
      </c>
      <c r="K18" s="32">
        <f t="shared" si="0"/>
        <v>0</v>
      </c>
      <c r="L18" s="49" t="s">
        <v>76</v>
      </c>
      <c r="M18" s="32"/>
      <c r="N18" s="36">
        <f>SUM(N13:N17)</f>
        <v>34880969</v>
      </c>
      <c r="O18" s="32"/>
      <c r="P18" s="36">
        <f>SUM(P13:P17)</f>
        <v>-43767221066</v>
      </c>
      <c r="Q18" s="32">
        <f>SUM(Q13:Q17)</f>
        <v>0</v>
      </c>
      <c r="R18" s="36">
        <f>SUM(R13:R17)</f>
        <v>483108816</v>
      </c>
      <c r="S18" s="32">
        <f>SUM(S13:S17)</f>
        <v>0</v>
      </c>
      <c r="T18" s="36">
        <f>SUM(T13:T17)</f>
        <v>7828998041</v>
      </c>
      <c r="U18" s="4">
        <f>T18-'Eng 2-4'!D106</f>
        <v>0</v>
      </c>
    </row>
    <row r="19" spans="1:20" ht="15.75" customHeight="1" thickTop="1">
      <c r="A19" s="1"/>
      <c r="B19" s="32">
        <f>B18-'Eng 2-4'!D91</f>
        <v>0</v>
      </c>
      <c r="C19" s="32"/>
      <c r="D19" s="32">
        <f>D18-'Eng 2-4'!D92</f>
        <v>0</v>
      </c>
      <c r="E19" s="33"/>
      <c r="F19" s="32">
        <f>F18-'Eng 2-4'!D94</f>
        <v>0</v>
      </c>
      <c r="G19" s="33"/>
      <c r="H19" s="32">
        <f>H18-'Eng 2-4'!D96-'Eng 2-4'!D97</f>
        <v>0</v>
      </c>
      <c r="I19" s="33"/>
      <c r="J19" s="33">
        <f>J18-'Eng 2-4'!D98</f>
        <v>0</v>
      </c>
      <c r="K19" s="33"/>
      <c r="L19" s="32"/>
      <c r="M19" s="33"/>
      <c r="N19" s="32">
        <f>N18-'Eng 2-4'!D102</f>
        <v>0</v>
      </c>
      <c r="O19" s="33"/>
      <c r="P19" s="32">
        <f>P18-'Eng 2-4'!D103</f>
        <v>0</v>
      </c>
      <c r="Q19" s="33"/>
      <c r="R19" s="32">
        <f>R18-'Eng 2-4'!D105</f>
        <v>0</v>
      </c>
      <c r="S19" s="33"/>
      <c r="T19" s="32"/>
    </row>
    <row r="20" spans="1:20" ht="15.75" customHeight="1">
      <c r="A20" s="1" t="s">
        <v>120</v>
      </c>
      <c r="B20" s="16">
        <v>6994055190</v>
      </c>
      <c r="C20" s="16"/>
      <c r="D20" s="16">
        <v>33953398340</v>
      </c>
      <c r="E20" s="16"/>
      <c r="F20" s="16">
        <v>11432046462</v>
      </c>
      <c r="G20" s="16"/>
      <c r="H20" s="16">
        <v>-4764910619</v>
      </c>
      <c r="I20" s="4"/>
      <c r="J20" s="4">
        <v>104344130</v>
      </c>
      <c r="K20" s="4"/>
      <c r="L20" s="4">
        <v>-415425</v>
      </c>
      <c r="M20" s="4"/>
      <c r="N20" s="4">
        <v>34880969</v>
      </c>
      <c r="O20" s="4"/>
      <c r="P20" s="4">
        <v>-40064770336</v>
      </c>
      <c r="Q20" s="4"/>
      <c r="R20" s="4">
        <v>223229902</v>
      </c>
      <c r="S20" s="4"/>
      <c r="T20" s="4">
        <f>SUM(B20:R20)</f>
        <v>7911858613</v>
      </c>
    </row>
    <row r="21" spans="1:20" ht="15.75" customHeight="1">
      <c r="A21" s="5" t="s">
        <v>135</v>
      </c>
      <c r="B21" s="14" t="s">
        <v>76</v>
      </c>
      <c r="C21" s="16"/>
      <c r="D21" s="16">
        <v>30674010</v>
      </c>
      <c r="E21" s="16"/>
      <c r="F21" s="14" t="s">
        <v>76</v>
      </c>
      <c r="G21" s="16"/>
      <c r="H21" s="4">
        <v>-15349986</v>
      </c>
      <c r="I21" s="4"/>
      <c r="J21" s="14" t="s">
        <v>76</v>
      </c>
      <c r="K21" s="4"/>
      <c r="L21" s="14" t="s">
        <v>76</v>
      </c>
      <c r="M21" s="4"/>
      <c r="N21" s="14" t="s">
        <v>76</v>
      </c>
      <c r="O21" s="4"/>
      <c r="P21" s="14" t="s">
        <v>76</v>
      </c>
      <c r="Q21" s="4"/>
      <c r="R21" s="14" t="s">
        <v>76</v>
      </c>
      <c r="S21" s="4"/>
      <c r="T21" s="4">
        <f>SUM(B21:R21)</f>
        <v>15324024</v>
      </c>
    </row>
    <row r="22" spans="1:20" ht="15.75" customHeight="1">
      <c r="A22" s="5" t="s">
        <v>157</v>
      </c>
      <c r="B22" s="14" t="s">
        <v>76</v>
      </c>
      <c r="C22" s="14"/>
      <c r="D22" s="14" t="s">
        <v>76</v>
      </c>
      <c r="E22" s="16"/>
      <c r="F22" s="14" t="s">
        <v>76</v>
      </c>
      <c r="G22" s="16"/>
      <c r="H22" s="14" t="s">
        <v>76</v>
      </c>
      <c r="I22" s="4"/>
      <c r="J22" s="14" t="s">
        <v>76</v>
      </c>
      <c r="K22" s="4"/>
      <c r="L22" s="14" t="s">
        <v>76</v>
      </c>
      <c r="M22" s="4"/>
      <c r="N22" s="14" t="s">
        <v>76</v>
      </c>
      <c r="O22" s="4"/>
      <c r="P22" s="4">
        <f>'Eng 2-4'!F147</f>
        <v>1121836235</v>
      </c>
      <c r="Q22" s="4"/>
      <c r="R22" s="16">
        <v>23872819</v>
      </c>
      <c r="S22" s="4"/>
      <c r="T22" s="4">
        <f>SUM(B22:R22)</f>
        <v>1145709054</v>
      </c>
    </row>
    <row r="23" spans="1:20" ht="15.75" customHeight="1">
      <c r="A23" s="5" t="s">
        <v>194</v>
      </c>
      <c r="B23" s="14" t="s">
        <v>76</v>
      </c>
      <c r="C23" s="14"/>
      <c r="D23" s="14" t="s">
        <v>76</v>
      </c>
      <c r="E23" s="16"/>
      <c r="F23" s="14" t="s">
        <v>76</v>
      </c>
      <c r="G23" s="16"/>
      <c r="H23" s="14" t="s">
        <v>76</v>
      </c>
      <c r="I23" s="4"/>
      <c r="J23" s="14" t="s">
        <v>76</v>
      </c>
      <c r="K23" s="4"/>
      <c r="L23" s="14" t="s">
        <v>76</v>
      </c>
      <c r="M23" s="4"/>
      <c r="N23" s="14" t="s">
        <v>76</v>
      </c>
      <c r="O23" s="4"/>
      <c r="P23" s="14" t="s">
        <v>76</v>
      </c>
      <c r="Q23" s="4"/>
      <c r="R23" s="16">
        <f>54487830+114566850</f>
        <v>169054680</v>
      </c>
      <c r="S23" s="4"/>
      <c r="T23" s="4">
        <f>SUM(B23:R23)</f>
        <v>169054680</v>
      </c>
    </row>
    <row r="24" spans="1:20" ht="15.75" customHeight="1" thickBot="1">
      <c r="A24" s="1" t="s">
        <v>152</v>
      </c>
      <c r="B24" s="36">
        <f>SUM(B20:B23)</f>
        <v>6994055190</v>
      </c>
      <c r="C24" s="32"/>
      <c r="D24" s="36">
        <f aca="true" t="shared" si="1" ref="D24:L24">SUM(D20:D23)</f>
        <v>33984072350</v>
      </c>
      <c r="E24" s="32">
        <f t="shared" si="1"/>
        <v>0</v>
      </c>
      <c r="F24" s="36">
        <f t="shared" si="1"/>
        <v>11432046462</v>
      </c>
      <c r="G24" s="32">
        <f t="shared" si="1"/>
        <v>0</v>
      </c>
      <c r="H24" s="36">
        <f t="shared" si="1"/>
        <v>-4780260605</v>
      </c>
      <c r="I24" s="32">
        <f t="shared" si="1"/>
        <v>0</v>
      </c>
      <c r="J24" s="36">
        <f t="shared" si="1"/>
        <v>104344130</v>
      </c>
      <c r="K24" s="32">
        <f t="shared" si="1"/>
        <v>0</v>
      </c>
      <c r="L24" s="36">
        <f t="shared" si="1"/>
        <v>-415425</v>
      </c>
      <c r="M24" s="32"/>
      <c r="N24" s="36">
        <f>SUM(N20:N23)</f>
        <v>34880969</v>
      </c>
      <c r="O24" s="32"/>
      <c r="P24" s="36">
        <f>SUM(P20:P23)</f>
        <v>-38942934101</v>
      </c>
      <c r="Q24" s="32">
        <f>SUM(Q20:Q23)</f>
        <v>0</v>
      </c>
      <c r="R24" s="36">
        <f>SUM(R20:R23)</f>
        <v>416157401</v>
      </c>
      <c r="S24" s="32">
        <f>SUM(S20:S23)</f>
        <v>0</v>
      </c>
      <c r="T24" s="36">
        <f>SUM(T20:T23)</f>
        <v>9241946371</v>
      </c>
    </row>
    <row r="25" spans="1:20" ht="15.75" customHeight="1" thickTop="1">
      <c r="A25" s="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75" customHeight="1">
      <c r="A26" s="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75" customHeight="1">
      <c r="A27" s="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75" customHeight="1">
      <c r="A28" s="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75" customHeight="1">
      <c r="A29" s="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.75" customHeight="1">
      <c r="A30" s="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75" customHeight="1">
      <c r="A31" s="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75" customHeight="1">
      <c r="A32" s="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75" customHeight="1">
      <c r="A33" s="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75" customHeight="1">
      <c r="A34" s="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.75" customHeight="1">
      <c r="A35" s="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5.75" customHeight="1">
      <c r="A36" s="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3.25" customHeight="1">
      <c r="A37" s="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>
      <c r="A38" s="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75" customHeight="1" hidden="1">
      <c r="A39" s="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75" customHeight="1">
      <c r="A40" s="1"/>
      <c r="B40" s="33"/>
      <c r="C40" s="33"/>
      <c r="D40" s="1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15.75" customHeight="1">
      <c r="A41" s="45" t="str">
        <f>'Eng 2-4'!A164:J164</f>
        <v>The accompanying notes on pages 8 to 28 are an integral part of these interim financial statements.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6"/>
      <c r="P41" s="26"/>
      <c r="Q41" s="26"/>
      <c r="R41" s="26"/>
      <c r="S41" s="26"/>
      <c r="T41" s="26"/>
    </row>
    <row r="42" ht="15.75" customHeight="1">
      <c r="T42" s="50" t="s">
        <v>149</v>
      </c>
    </row>
    <row r="105" ht="13.5" customHeight="1"/>
  </sheetData>
  <mergeCells count="3">
    <mergeCell ref="B5:T5"/>
    <mergeCell ref="B8:D8"/>
    <mergeCell ref="A41:N41"/>
  </mergeCells>
  <printOptions/>
  <pageMargins left="0.4" right="0.4" top="0.5" bottom="0.4" header="0.49" footer="0.4"/>
  <pageSetup fitToHeight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showZeros="0" tabSelected="1" workbookViewId="0" topLeftCell="C40">
      <selection activeCell="G61" sqref="G61"/>
    </sheetView>
  </sheetViews>
  <sheetFormatPr defaultColWidth="9.140625" defaultRowHeight="15.75" customHeight="1"/>
  <cols>
    <col min="1" max="1" width="30.140625" style="5" customWidth="1"/>
    <col min="2" max="2" width="3.8515625" style="19" customWidth="1"/>
    <col min="3" max="3" width="0.85546875" style="19" customWidth="1"/>
    <col min="4" max="4" width="13.140625" style="15" customWidth="1"/>
    <col min="5" max="5" width="0.5625" style="15" customWidth="1"/>
    <col min="6" max="6" width="14.00390625" style="15" customWidth="1"/>
    <col min="7" max="7" width="0.5625" style="15" customWidth="1"/>
    <col min="8" max="8" width="14.57421875" style="15" customWidth="1"/>
    <col min="9" max="9" width="0.5625" style="5" customWidth="1"/>
    <col min="10" max="10" width="16.140625" style="5" customWidth="1"/>
    <col min="11" max="11" width="0.5625" style="5" customWidth="1"/>
    <col min="12" max="12" width="15.8515625" style="5" customWidth="1"/>
    <col min="13" max="13" width="0.5625" style="5" customWidth="1"/>
    <col min="14" max="14" width="15.7109375" style="5" customWidth="1"/>
    <col min="15" max="15" width="0.5625" style="5" customWidth="1"/>
    <col min="16" max="16" width="13.140625" style="5" customWidth="1"/>
    <col min="17" max="17" width="0.5625" style="5" customWidth="1"/>
    <col min="18" max="18" width="14.8515625" style="5" customWidth="1"/>
    <col min="19" max="19" width="0.5625" style="5" customWidth="1"/>
    <col min="20" max="20" width="15.00390625" style="5" customWidth="1"/>
    <col min="21" max="21" width="13.00390625" style="5" customWidth="1"/>
    <col min="22" max="16384" width="9.140625" style="5" customWidth="1"/>
  </cols>
  <sheetData>
    <row r="1" spans="1:20" ht="15.75" customHeight="1">
      <c r="A1" s="1" t="str">
        <f>'Eng 2-4'!A1</f>
        <v>True Corporation Public Company Limited</v>
      </c>
      <c r="B1" s="12"/>
      <c r="C1" s="1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 customHeight="1">
      <c r="A2" s="1" t="s">
        <v>195</v>
      </c>
      <c r="B2" s="12"/>
      <c r="C2" s="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 customHeight="1">
      <c r="A3" s="6" t="str">
        <f>'Eng 5'!A3</f>
        <v>For the three-month periods ended 31 March 2007 and 2006</v>
      </c>
      <c r="B3" s="13"/>
      <c r="C3" s="13"/>
      <c r="D3" s="26"/>
      <c r="E3" s="26"/>
      <c r="F3" s="26"/>
      <c r="G3" s="26"/>
      <c r="H3" s="2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.75" customHeight="1">
      <c r="A4" s="29"/>
      <c r="B4" s="10"/>
      <c r="C4" s="10"/>
      <c r="D4" s="33"/>
      <c r="E4" s="33"/>
      <c r="F4" s="33"/>
      <c r="G4" s="33"/>
      <c r="H4" s="33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4:20" s="19" customFormat="1" ht="15.75" customHeight="1"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4:20" s="19" customFormat="1" ht="15.75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2" t="s">
        <v>91</v>
      </c>
      <c r="O6" s="10"/>
      <c r="P6" s="10"/>
      <c r="Q6" s="10"/>
      <c r="R6" s="10"/>
      <c r="S6" s="10"/>
      <c r="T6" s="10"/>
    </row>
    <row r="7" spans="4:20" s="19" customFormat="1" ht="15.75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2" t="s">
        <v>111</v>
      </c>
      <c r="O7" s="10"/>
      <c r="P7" s="10"/>
      <c r="Q7" s="10"/>
      <c r="R7" s="10"/>
      <c r="S7" s="10"/>
      <c r="T7" s="10"/>
    </row>
    <row r="8" spans="4:20" s="19" customFormat="1" ht="15.75" customHeight="1">
      <c r="D8" s="9" t="s">
        <v>77</v>
      </c>
      <c r="E8" s="9"/>
      <c r="F8" s="9"/>
      <c r="G8" s="12"/>
      <c r="H8" s="12"/>
      <c r="I8" s="12"/>
      <c r="J8" s="12"/>
      <c r="K8" s="12"/>
      <c r="L8" s="12" t="s">
        <v>58</v>
      </c>
      <c r="M8" s="12"/>
      <c r="N8" s="12" t="s">
        <v>98</v>
      </c>
      <c r="O8" s="12"/>
      <c r="P8" s="12"/>
      <c r="Q8" s="12"/>
      <c r="R8" s="12"/>
      <c r="S8" s="12"/>
      <c r="T8" s="12"/>
    </row>
    <row r="9" spans="4:20" s="19" customFormat="1" ht="15.75" customHeight="1">
      <c r="D9" s="12" t="s">
        <v>78</v>
      </c>
      <c r="E9" s="12"/>
      <c r="F9" s="12" t="s">
        <v>80</v>
      </c>
      <c r="G9" s="12"/>
      <c r="H9" s="12" t="s">
        <v>81</v>
      </c>
      <c r="I9" s="12"/>
      <c r="J9" s="12" t="s">
        <v>83</v>
      </c>
      <c r="K9" s="12"/>
      <c r="L9" s="12" t="s">
        <v>84</v>
      </c>
      <c r="M9" s="12"/>
      <c r="N9" s="12" t="s">
        <v>99</v>
      </c>
      <c r="O9" s="12"/>
      <c r="P9" s="12" t="s">
        <v>85</v>
      </c>
      <c r="Q9" s="12"/>
      <c r="R9" s="12"/>
      <c r="S9" s="12"/>
      <c r="T9" s="12"/>
    </row>
    <row r="10" spans="4:20" s="19" customFormat="1" ht="15.75" customHeight="1">
      <c r="D10" s="12" t="s">
        <v>79</v>
      </c>
      <c r="E10" s="12"/>
      <c r="F10" s="12" t="s">
        <v>79</v>
      </c>
      <c r="G10" s="12"/>
      <c r="H10" s="12" t="s">
        <v>82</v>
      </c>
      <c r="I10" s="12"/>
      <c r="J10" s="12" t="s">
        <v>82</v>
      </c>
      <c r="K10" s="12"/>
      <c r="L10" s="12" t="s">
        <v>59</v>
      </c>
      <c r="M10" s="12"/>
      <c r="N10" s="12" t="s">
        <v>100</v>
      </c>
      <c r="O10" s="12"/>
      <c r="P10" s="12" t="s">
        <v>86</v>
      </c>
      <c r="Q10" s="12"/>
      <c r="R10" s="12" t="s">
        <v>15</v>
      </c>
      <c r="S10" s="12"/>
      <c r="T10" s="12" t="s">
        <v>60</v>
      </c>
    </row>
    <row r="11" spans="4:20" s="19" customFormat="1" ht="15.75" customHeight="1">
      <c r="D11" s="13" t="s">
        <v>75</v>
      </c>
      <c r="F11" s="13" t="str">
        <f>D11</f>
        <v>Baht </v>
      </c>
      <c r="H11" s="13" t="str">
        <f>F11</f>
        <v>Baht </v>
      </c>
      <c r="J11" s="13" t="str">
        <f>H11</f>
        <v>Baht </v>
      </c>
      <c r="L11" s="13" t="s">
        <v>74</v>
      </c>
      <c r="M11" s="12"/>
      <c r="N11" s="13" t="s">
        <v>74</v>
      </c>
      <c r="P11" s="13" t="str">
        <f>J11</f>
        <v>Baht </v>
      </c>
      <c r="R11" s="13" t="str">
        <f>P11</f>
        <v>Baht </v>
      </c>
      <c r="T11" s="13" t="str">
        <f>R11</f>
        <v>Baht </v>
      </c>
    </row>
    <row r="12" spans="4:20" s="19" customFormat="1" ht="15.75" customHeight="1">
      <c r="D12" s="10"/>
      <c r="F12" s="10"/>
      <c r="H12" s="10"/>
      <c r="J12" s="10"/>
      <c r="L12" s="10"/>
      <c r="M12" s="12"/>
      <c r="N12" s="10"/>
      <c r="P12" s="10"/>
      <c r="R12" s="10"/>
      <c r="T12" s="10"/>
    </row>
    <row r="13" spans="1:20" ht="15.75" customHeight="1">
      <c r="A13" s="1" t="s">
        <v>151</v>
      </c>
      <c r="B13" s="5"/>
      <c r="C13" s="5"/>
      <c r="D13" s="16"/>
      <c r="E13" s="16"/>
      <c r="F13" s="16"/>
      <c r="G13" s="16"/>
      <c r="H13" s="16"/>
      <c r="I13" s="16"/>
      <c r="J13" s="16"/>
      <c r="K13" s="4"/>
      <c r="L13" s="16"/>
      <c r="N13" s="16"/>
      <c r="O13" s="4"/>
      <c r="P13" s="16"/>
      <c r="Q13" s="4"/>
      <c r="R13" s="16"/>
      <c r="T13" s="4">
        <f>SUM(D13:R13)</f>
        <v>0</v>
      </c>
    </row>
    <row r="14" spans="1:20" ht="15.75" customHeight="1">
      <c r="A14" s="5" t="s">
        <v>159</v>
      </c>
      <c r="B14" s="5"/>
      <c r="C14" s="5"/>
      <c r="D14" s="32">
        <f>'Eng 5'!B13</f>
        <v>6993668460</v>
      </c>
      <c r="E14" s="32"/>
      <c r="F14" s="32">
        <f>'Eng 5'!D13</f>
        <v>38021608900</v>
      </c>
      <c r="G14" s="32"/>
      <c r="H14" s="32">
        <f>'Eng 5'!F13</f>
        <v>11432046462</v>
      </c>
      <c r="I14" s="32"/>
      <c r="J14" s="32">
        <f>'Eng 5'!H13</f>
        <v>-5473438630</v>
      </c>
      <c r="K14" s="51"/>
      <c r="L14" s="32">
        <f>'Eng 5'!J13</f>
        <v>104344130</v>
      </c>
      <c r="M14" s="46"/>
      <c r="N14" s="32">
        <f>'Eng 5'!L13</f>
        <v>-415425</v>
      </c>
      <c r="O14" s="51"/>
      <c r="P14" s="32">
        <f>'Eng 5'!N13</f>
        <v>34880969</v>
      </c>
      <c r="Q14" s="51"/>
      <c r="R14" s="32">
        <f>'Eng 5'!P13</f>
        <v>-44244802411</v>
      </c>
      <c r="S14" s="46"/>
      <c r="T14" s="4">
        <f>SUM(D14:R14)</f>
        <v>6867892455</v>
      </c>
    </row>
    <row r="15" spans="1:20" ht="15.75" customHeight="1">
      <c r="A15" s="5" t="s">
        <v>168</v>
      </c>
      <c r="B15" s="5"/>
      <c r="C15" s="5"/>
      <c r="D15" s="32"/>
      <c r="E15" s="32"/>
      <c r="F15" s="32"/>
      <c r="G15" s="32"/>
      <c r="H15" s="32"/>
      <c r="I15" s="32"/>
      <c r="J15" s="32"/>
      <c r="K15" s="51"/>
      <c r="L15" s="32"/>
      <c r="M15" s="46"/>
      <c r="N15" s="32"/>
      <c r="O15" s="51"/>
      <c r="P15" s="32"/>
      <c r="Q15" s="51"/>
      <c r="R15" s="32"/>
      <c r="S15" s="46"/>
      <c r="T15" s="4"/>
    </row>
    <row r="16" spans="1:21" ht="15.75" customHeight="1">
      <c r="A16" s="5" t="s">
        <v>172</v>
      </c>
      <c r="B16" s="5"/>
      <c r="C16" s="5"/>
      <c r="D16" s="25" t="s">
        <v>76</v>
      </c>
      <c r="E16" s="14"/>
      <c r="F16" s="25" t="s">
        <v>76</v>
      </c>
      <c r="G16" s="14"/>
      <c r="H16" s="25" t="s">
        <v>76</v>
      </c>
      <c r="I16" s="14"/>
      <c r="J16" s="25" t="s">
        <v>76</v>
      </c>
      <c r="K16" s="4"/>
      <c r="L16" s="34">
        <v>-104344130</v>
      </c>
      <c r="N16" s="34">
        <v>415425</v>
      </c>
      <c r="O16" s="4"/>
      <c r="P16" s="25" t="s">
        <v>76</v>
      </c>
      <c r="Q16" s="4"/>
      <c r="R16" s="34">
        <v>55198249</v>
      </c>
      <c r="T16" s="34">
        <f>SUM(D16:R16)</f>
        <v>-48730456</v>
      </c>
      <c r="U16" s="4"/>
    </row>
    <row r="17" spans="1:21" ht="15.75" customHeight="1">
      <c r="A17" s="5" t="s">
        <v>160</v>
      </c>
      <c r="B17" s="5"/>
      <c r="C17" s="5"/>
      <c r="D17" s="16">
        <f>SUM(D14:D16)</f>
        <v>6993668460</v>
      </c>
      <c r="E17" s="16"/>
      <c r="F17" s="16">
        <f>SUM(F14:F16)</f>
        <v>38021608900</v>
      </c>
      <c r="G17" s="16"/>
      <c r="H17" s="16">
        <f>SUM(H14:H16)</f>
        <v>11432046462</v>
      </c>
      <c r="I17" s="16"/>
      <c r="J17" s="16">
        <f>SUM(J14:J16)</f>
        <v>-5473438630</v>
      </c>
      <c r="K17" s="4"/>
      <c r="L17" s="14" t="s">
        <v>76</v>
      </c>
      <c r="M17" s="19"/>
      <c r="N17" s="14" t="s">
        <v>76</v>
      </c>
      <c r="O17" s="4"/>
      <c r="P17" s="16">
        <f>SUM(P14:P16)</f>
        <v>34880969</v>
      </c>
      <c r="Q17" s="4"/>
      <c r="R17" s="16">
        <f>SUM(R14:R16)</f>
        <v>-44189604162</v>
      </c>
      <c r="T17" s="16">
        <f>SUM(T14:T16)</f>
        <v>6819161999</v>
      </c>
      <c r="U17" s="4">
        <f>+T17-'Eng 2-4'!J106</f>
        <v>0</v>
      </c>
    </row>
    <row r="18" spans="1:21" ht="15.75" customHeight="1">
      <c r="A18" s="52" t="s">
        <v>118</v>
      </c>
      <c r="B18" s="5"/>
      <c r="C18" s="5"/>
      <c r="D18" s="25" t="s">
        <v>76</v>
      </c>
      <c r="F18" s="25" t="s">
        <v>76</v>
      </c>
      <c r="H18" s="25" t="s">
        <v>76</v>
      </c>
      <c r="I18" s="15"/>
      <c r="J18" s="25" t="s">
        <v>76</v>
      </c>
      <c r="L18" s="25" t="s">
        <v>76</v>
      </c>
      <c r="N18" s="25" t="s">
        <v>76</v>
      </c>
      <c r="O18" s="46"/>
      <c r="P18" s="25" t="s">
        <v>76</v>
      </c>
      <c r="R18" s="16">
        <f>'Eng 2-4'!H147</f>
        <v>-49818366</v>
      </c>
      <c r="T18" s="4">
        <f>SUM(D18:R18)</f>
        <v>-49818366</v>
      </c>
      <c r="U18" s="4"/>
    </row>
    <row r="19" spans="1:21" ht="15.75" customHeight="1" thickBot="1">
      <c r="A19" s="1" t="s">
        <v>150</v>
      </c>
      <c r="D19" s="36">
        <f>SUM(D17:D18)</f>
        <v>6993668460</v>
      </c>
      <c r="E19" s="32">
        <f>SUM(E13:E18)</f>
        <v>0</v>
      </c>
      <c r="F19" s="36">
        <f>SUM(F17:F18)</f>
        <v>38021608900</v>
      </c>
      <c r="G19" s="32">
        <f>SUM(G13:G18)</f>
        <v>0</v>
      </c>
      <c r="H19" s="36">
        <f>SUM(H17:H18)</f>
        <v>11432046462</v>
      </c>
      <c r="I19" s="32">
        <f>SUM(I13:I18)</f>
        <v>0</v>
      </c>
      <c r="J19" s="36">
        <f>SUM(J17:J18)</f>
        <v>-5473438630</v>
      </c>
      <c r="K19" s="32"/>
      <c r="L19" s="49" t="s">
        <v>76</v>
      </c>
      <c r="M19" s="37"/>
      <c r="N19" s="49" t="s">
        <v>76</v>
      </c>
      <c r="O19" s="32">
        <f>SUM(O13:O18)</f>
        <v>0</v>
      </c>
      <c r="P19" s="36">
        <f>SUM(P17:P18)</f>
        <v>34880969</v>
      </c>
      <c r="Q19" s="32">
        <f>SUM(Q13:Q18)</f>
        <v>0</v>
      </c>
      <c r="R19" s="36">
        <f>SUM(R17:R18)</f>
        <v>-44239422528</v>
      </c>
      <c r="S19" s="32">
        <f>SUM(S13:S18)</f>
        <v>0</v>
      </c>
      <c r="T19" s="36">
        <f>SUM(T17:T18)</f>
        <v>6769343633</v>
      </c>
      <c r="U19" s="4">
        <f>T19-'Eng 2-4'!H106</f>
        <v>0</v>
      </c>
    </row>
    <row r="20" spans="4:20" ht="15.75" customHeight="1" thickTop="1">
      <c r="D20" s="53">
        <f>D19-'Eng 2-4'!H91</f>
        <v>0</v>
      </c>
      <c r="E20" s="33"/>
      <c r="F20" s="53">
        <f>F19-'Eng 2-4'!H92</f>
        <v>0</v>
      </c>
      <c r="G20" s="33"/>
      <c r="H20" s="53">
        <f>H19-'Eng 2-4'!H94</f>
        <v>0</v>
      </c>
      <c r="I20" s="46"/>
      <c r="J20" s="53">
        <f>J19-'Eng 2-4'!H96-'Eng 2-4'!H97</f>
        <v>0</v>
      </c>
      <c r="K20" s="46"/>
      <c r="L20" s="53"/>
      <c r="M20" s="46"/>
      <c r="N20" s="53"/>
      <c r="O20" s="46"/>
      <c r="P20" s="53">
        <f>P19-'Eng 2-4'!H102</f>
        <v>0</v>
      </c>
      <c r="Q20" s="46"/>
      <c r="R20" s="53"/>
      <c r="S20" s="46"/>
      <c r="T20" s="54"/>
    </row>
    <row r="21" spans="4:20" ht="15.75" customHeight="1">
      <c r="D21" s="33"/>
      <c r="E21" s="33"/>
      <c r="F21" s="33"/>
      <c r="G21" s="33"/>
      <c r="H21" s="33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ht="15.75" customHeight="1">
      <c r="A22" s="1" t="s">
        <v>120</v>
      </c>
      <c r="D22" s="16"/>
      <c r="E22" s="16"/>
      <c r="F22" s="16"/>
      <c r="G22" s="16"/>
      <c r="H22" s="16"/>
      <c r="I22" s="16"/>
      <c r="J22" s="16"/>
      <c r="K22" s="4"/>
      <c r="L22" s="16"/>
      <c r="M22" s="4"/>
      <c r="N22" s="16"/>
      <c r="O22" s="4"/>
      <c r="P22" s="16"/>
      <c r="Q22" s="4"/>
      <c r="R22" s="16"/>
      <c r="T22" s="4">
        <f>SUM(D22:R22)</f>
        <v>0</v>
      </c>
    </row>
    <row r="23" spans="1:20" ht="15.75" customHeight="1">
      <c r="A23" s="5" t="s">
        <v>159</v>
      </c>
      <c r="D23" s="16">
        <f>'Eng 5'!B20</f>
        <v>6994055190</v>
      </c>
      <c r="E23" s="16"/>
      <c r="F23" s="16">
        <f>'Eng 5'!D20</f>
        <v>33953398340</v>
      </c>
      <c r="G23" s="16"/>
      <c r="H23" s="16">
        <f>'Eng 5'!F20</f>
        <v>11432046462</v>
      </c>
      <c r="I23" s="16"/>
      <c r="J23" s="16">
        <f>'Eng 5'!H20</f>
        <v>-4764910619</v>
      </c>
      <c r="K23" s="4"/>
      <c r="L23" s="16">
        <f>'Eng 5'!J20</f>
        <v>104344130</v>
      </c>
      <c r="M23" s="4"/>
      <c r="N23" s="16">
        <f>'Eng 5'!L20</f>
        <v>-415425</v>
      </c>
      <c r="O23" s="4"/>
      <c r="P23" s="16">
        <f>'Eng 5'!N20</f>
        <v>34880969</v>
      </c>
      <c r="Q23" s="4"/>
      <c r="R23" s="16">
        <v>-40064770336</v>
      </c>
      <c r="T23" s="4">
        <f>SUM(D23:R23)</f>
        <v>7688628711</v>
      </c>
    </row>
    <row r="24" spans="1:20" ht="15.75" customHeight="1">
      <c r="A24" s="5" t="s">
        <v>168</v>
      </c>
      <c r="D24" s="16"/>
      <c r="E24" s="16"/>
      <c r="F24" s="16"/>
      <c r="G24" s="16"/>
      <c r="H24" s="16"/>
      <c r="I24" s="16"/>
      <c r="J24" s="16"/>
      <c r="K24" s="4"/>
      <c r="L24" s="16"/>
      <c r="M24" s="4"/>
      <c r="N24" s="16"/>
      <c r="O24" s="4"/>
      <c r="P24" s="16"/>
      <c r="Q24" s="4"/>
      <c r="R24" s="16"/>
      <c r="T24" s="4"/>
    </row>
    <row r="25" spans="1:20" ht="15.75" customHeight="1">
      <c r="A25" s="5" t="s">
        <v>172</v>
      </c>
      <c r="D25" s="25" t="s">
        <v>76</v>
      </c>
      <c r="E25" s="14"/>
      <c r="F25" s="25" t="s">
        <v>76</v>
      </c>
      <c r="G25" s="14"/>
      <c r="H25" s="25" t="s">
        <v>76</v>
      </c>
      <c r="I25" s="14"/>
      <c r="J25" s="25" t="s">
        <v>76</v>
      </c>
      <c r="K25" s="4"/>
      <c r="L25" s="34">
        <v>-104344130</v>
      </c>
      <c r="N25" s="34">
        <v>415425</v>
      </c>
      <c r="O25" s="4"/>
      <c r="P25" s="25" t="s">
        <v>76</v>
      </c>
      <c r="Q25" s="4"/>
      <c r="R25" s="34">
        <v>55198249</v>
      </c>
      <c r="T25" s="34">
        <f>SUM(D25:R25)</f>
        <v>-48730456</v>
      </c>
    </row>
    <row r="26" spans="1:20" ht="15.75" customHeight="1">
      <c r="A26" s="5" t="s">
        <v>160</v>
      </c>
      <c r="D26" s="16">
        <f>SUM(D23:D25)</f>
        <v>6994055190</v>
      </c>
      <c r="E26" s="16"/>
      <c r="F26" s="16">
        <f>SUM(F23:F25)</f>
        <v>33953398340</v>
      </c>
      <c r="G26" s="16"/>
      <c r="H26" s="16">
        <f>SUM(H23:H25)</f>
        <v>11432046462</v>
      </c>
      <c r="I26" s="16"/>
      <c r="J26" s="16">
        <f>SUM(J23:J25)</f>
        <v>-4764910619</v>
      </c>
      <c r="K26" s="4"/>
      <c r="L26" s="14" t="s">
        <v>76</v>
      </c>
      <c r="M26" s="19"/>
      <c r="N26" s="14" t="s">
        <v>76</v>
      </c>
      <c r="O26" s="4"/>
      <c r="P26" s="16">
        <f>SUM(P23:P25)</f>
        <v>34880969</v>
      </c>
      <c r="Q26" s="4"/>
      <c r="R26" s="16">
        <f>SUM(R23:R25)</f>
        <v>-40009572087</v>
      </c>
      <c r="T26" s="16">
        <f>SUM(T23:T25)</f>
        <v>7639898255</v>
      </c>
    </row>
    <row r="27" spans="1:20" ht="15.75" customHeight="1">
      <c r="A27" s="5" t="s">
        <v>115</v>
      </c>
      <c r="D27" s="14" t="s">
        <v>76</v>
      </c>
      <c r="E27" s="16"/>
      <c r="F27" s="16">
        <f>+'Eng 5'!D21</f>
        <v>30674010</v>
      </c>
      <c r="G27" s="16"/>
      <c r="H27" s="14" t="s">
        <v>76</v>
      </c>
      <c r="I27" s="16"/>
      <c r="J27" s="4">
        <f>+'Eng 5'!H21</f>
        <v>-15349986</v>
      </c>
      <c r="K27" s="4"/>
      <c r="L27" s="14" t="s">
        <v>76</v>
      </c>
      <c r="M27" s="4"/>
      <c r="N27" s="14" t="s">
        <v>76</v>
      </c>
      <c r="O27" s="4"/>
      <c r="P27" s="14" t="s">
        <v>76</v>
      </c>
      <c r="Q27" s="4"/>
      <c r="R27" s="14" t="s">
        <v>76</v>
      </c>
      <c r="S27" s="4"/>
      <c r="T27" s="4">
        <f>SUM(D27:R27)</f>
        <v>15324024</v>
      </c>
    </row>
    <row r="28" spans="1:20" ht="15.75" customHeight="1">
      <c r="A28" s="5" t="s">
        <v>157</v>
      </c>
      <c r="D28" s="25" t="s">
        <v>76</v>
      </c>
      <c r="F28" s="25" t="s">
        <v>76</v>
      </c>
      <c r="H28" s="25" t="s">
        <v>76</v>
      </c>
      <c r="I28" s="15"/>
      <c r="J28" s="25" t="s">
        <v>76</v>
      </c>
      <c r="L28" s="25" t="s">
        <v>76</v>
      </c>
      <c r="N28" s="25" t="s">
        <v>76</v>
      </c>
      <c r="O28" s="46"/>
      <c r="P28" s="25" t="s">
        <v>76</v>
      </c>
      <c r="R28" s="16">
        <f>+'Eng 2-4'!J147</f>
        <v>213906025</v>
      </c>
      <c r="T28" s="4">
        <f>SUM(D28:R28)</f>
        <v>213906025</v>
      </c>
    </row>
    <row r="29" spans="1:20" ht="15.75" customHeight="1" thickBot="1">
      <c r="A29" s="1" t="s">
        <v>152</v>
      </c>
      <c r="D29" s="36">
        <f>SUM(D26:D28)</f>
        <v>6994055190</v>
      </c>
      <c r="E29" s="32">
        <f>SUM(E23:E28)</f>
        <v>0</v>
      </c>
      <c r="F29" s="36">
        <f>SUM(F26:F28)</f>
        <v>33984072350</v>
      </c>
      <c r="G29" s="32">
        <f>SUM(G23:G28)</f>
        <v>0</v>
      </c>
      <c r="H29" s="36">
        <f>SUM(H26:H28)</f>
        <v>11432046462</v>
      </c>
      <c r="I29" s="32">
        <f>SUM(I23:I28)</f>
        <v>0</v>
      </c>
      <c r="J29" s="36">
        <f>SUM(J26:J28)</f>
        <v>-4780260605</v>
      </c>
      <c r="K29" s="32"/>
      <c r="L29" s="49" t="s">
        <v>76</v>
      </c>
      <c r="M29" s="37"/>
      <c r="N29" s="49" t="s">
        <v>76</v>
      </c>
      <c r="O29" s="32">
        <f>SUM(O23:O28)</f>
        <v>0</v>
      </c>
      <c r="P29" s="36">
        <f>SUM(P26:P28)</f>
        <v>34880969</v>
      </c>
      <c r="Q29" s="32">
        <f>SUM(Q23:Q28)</f>
        <v>0</v>
      </c>
      <c r="R29" s="36">
        <f>SUM(R26:R28)</f>
        <v>-39795666062</v>
      </c>
      <c r="S29" s="32">
        <f>SUM(S23:S28)</f>
        <v>0</v>
      </c>
      <c r="T29" s="36">
        <f>SUM(T26:T28)</f>
        <v>7869128304</v>
      </c>
    </row>
    <row r="30" spans="1:20" ht="15.75" customHeight="1" thickTop="1">
      <c r="A30" s="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75" customHeight="1">
      <c r="A31" s="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75" customHeight="1">
      <c r="A32" s="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75" customHeight="1">
      <c r="A33" s="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75" customHeight="1">
      <c r="A34" s="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.75" customHeight="1">
      <c r="A35" s="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5.75" customHeight="1">
      <c r="A36" s="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75" customHeight="1">
      <c r="A37" s="1"/>
      <c r="D37" s="33"/>
      <c r="F37" s="33"/>
      <c r="H37" s="33"/>
      <c r="J37" s="33"/>
      <c r="P37" s="33"/>
      <c r="R37" s="55"/>
      <c r="T37" s="33"/>
    </row>
    <row r="38" spans="1:20" ht="15.75" customHeight="1">
      <c r="A38" s="1"/>
      <c r="D38" s="33"/>
      <c r="F38" s="33"/>
      <c r="H38" s="33"/>
      <c r="J38" s="33"/>
      <c r="P38" s="33"/>
      <c r="R38" s="55"/>
      <c r="T38" s="33"/>
    </row>
    <row r="39" spans="1:20" ht="15.75" customHeight="1">
      <c r="A39" s="1"/>
      <c r="D39" s="33"/>
      <c r="F39" s="33"/>
      <c r="H39" s="33"/>
      <c r="J39" s="33"/>
      <c r="P39" s="33"/>
      <c r="R39" s="55"/>
      <c r="T39" s="33"/>
    </row>
    <row r="40" spans="1:20" ht="15.75" customHeight="1">
      <c r="A40" s="1"/>
      <c r="D40" s="33"/>
      <c r="F40" s="33"/>
      <c r="H40" s="33"/>
      <c r="J40" s="33"/>
      <c r="P40" s="33"/>
      <c r="R40" s="55"/>
      <c r="T40" s="33"/>
    </row>
    <row r="41" spans="1:20" ht="15.75" customHeight="1">
      <c r="A41" s="45" t="str">
        <f>'Eng 5'!A41:J41</f>
        <v>The accompanying notes on pages 8 to 28 are an integral part of these interim financial statements.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ht="15.75" customHeight="1">
      <c r="T42" s="50" t="s">
        <v>112</v>
      </c>
    </row>
    <row r="105" ht="13.5" customHeight="1"/>
  </sheetData>
  <mergeCells count="3">
    <mergeCell ref="D5:T5"/>
    <mergeCell ref="D8:F8"/>
    <mergeCell ref="A41:T41"/>
  </mergeCells>
  <printOptions/>
  <pageMargins left="0.8" right="0.4" top="0.5" bottom="0.4" header="0.49" footer="0.4"/>
  <pageSetup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2">
      <selection activeCell="A24" sqref="A24"/>
    </sheetView>
  </sheetViews>
  <sheetFormatPr defaultColWidth="9.140625" defaultRowHeight="15.75" customHeight="1"/>
  <cols>
    <col min="1" max="1" width="34.8515625" style="85" customWidth="1"/>
    <col min="2" max="2" width="5.421875" style="85" customWidth="1"/>
    <col min="3" max="3" width="0.2890625" style="85" customWidth="1"/>
    <col min="4" max="4" width="14.421875" style="85" customWidth="1"/>
    <col min="5" max="5" width="0.5625" style="85" customWidth="1"/>
    <col min="6" max="6" width="13.7109375" style="85" customWidth="1"/>
    <col min="7" max="7" width="0.5625" style="85" customWidth="1"/>
    <col min="8" max="8" width="13.421875" style="85" customWidth="1"/>
    <col min="9" max="9" width="0.5625" style="85" customWidth="1"/>
    <col min="10" max="10" width="13.140625" style="85" customWidth="1"/>
    <col min="11" max="16384" width="9.140625" style="83" customWidth="1"/>
  </cols>
  <sheetData>
    <row r="1" spans="1:10" s="58" customFormat="1" ht="15" customHeight="1">
      <c r="A1" s="56" t="str">
        <f>'Eng 2-4'!A1</f>
        <v>True Corporation Public Company Limited</v>
      </c>
      <c r="B1" s="30"/>
      <c r="C1" s="31"/>
      <c r="D1" s="57"/>
      <c r="E1" s="57"/>
      <c r="F1" s="57"/>
      <c r="G1" s="57"/>
      <c r="H1" s="57"/>
      <c r="I1" s="57"/>
      <c r="J1" s="57"/>
    </row>
    <row r="2" spans="1:10" s="58" customFormat="1" ht="15" customHeight="1">
      <c r="A2" s="29" t="s">
        <v>51</v>
      </c>
      <c r="B2" s="30"/>
      <c r="C2" s="31"/>
      <c r="D2" s="57"/>
      <c r="E2" s="57"/>
      <c r="F2" s="57"/>
      <c r="G2" s="57"/>
      <c r="H2" s="57"/>
      <c r="I2" s="57"/>
      <c r="J2" s="57"/>
    </row>
    <row r="3" spans="1:10" s="58" customFormat="1" ht="15" customHeight="1">
      <c r="A3" s="59" t="str">
        <f>'Eng 5'!A3</f>
        <v>For the three-month periods ended 31 March 2007 and 2006</v>
      </c>
      <c r="B3" s="7"/>
      <c r="C3" s="8"/>
      <c r="D3" s="60"/>
      <c r="E3" s="60"/>
      <c r="F3" s="60"/>
      <c r="G3" s="60"/>
      <c r="H3" s="60"/>
      <c r="I3" s="60"/>
      <c r="J3" s="60"/>
    </row>
    <row r="4" spans="2:10" s="58" customFormat="1" ht="15" customHeight="1">
      <c r="B4" s="14"/>
      <c r="C4" s="15"/>
      <c r="D4" s="61"/>
      <c r="E4" s="61"/>
      <c r="F4" s="61"/>
      <c r="G4" s="61"/>
      <c r="H4" s="61"/>
      <c r="I4" s="61"/>
      <c r="J4" s="61"/>
    </row>
    <row r="5" spans="2:10" s="58" customFormat="1" ht="15" customHeight="1">
      <c r="B5" s="14"/>
      <c r="C5" s="15"/>
      <c r="D5" s="62" t="s">
        <v>1</v>
      </c>
      <c r="E5" s="62"/>
      <c r="F5" s="62"/>
      <c r="G5" s="63"/>
      <c r="H5" s="62" t="s">
        <v>2</v>
      </c>
      <c r="I5" s="62"/>
      <c r="J5" s="62"/>
    </row>
    <row r="6" spans="2:10" s="58" customFormat="1" ht="15" customHeight="1">
      <c r="B6" s="14"/>
      <c r="C6" s="15"/>
      <c r="D6" s="64"/>
      <c r="E6" s="64"/>
      <c r="F6" s="64"/>
      <c r="G6" s="63"/>
      <c r="H6" s="64"/>
      <c r="I6" s="64"/>
      <c r="J6" s="64" t="s">
        <v>161</v>
      </c>
    </row>
    <row r="7" spans="2:10" s="58" customFormat="1" ht="15" customHeight="1">
      <c r="B7" s="14"/>
      <c r="C7" s="15"/>
      <c r="D7" s="65" t="s">
        <v>141</v>
      </c>
      <c r="E7" s="66"/>
      <c r="F7" s="65" t="s">
        <v>141</v>
      </c>
      <c r="G7" s="66"/>
      <c r="H7" s="65" t="str">
        <f>D7</f>
        <v>31 March</v>
      </c>
      <c r="I7" s="66"/>
      <c r="J7" s="11" t="str">
        <f>F7</f>
        <v>31 March</v>
      </c>
    </row>
    <row r="8" spans="2:10" s="58" customFormat="1" ht="15" customHeight="1">
      <c r="B8" s="14"/>
      <c r="C8" s="15"/>
      <c r="D8" s="65" t="s">
        <v>142</v>
      </c>
      <c r="E8" s="66"/>
      <c r="F8" s="65" t="s">
        <v>119</v>
      </c>
      <c r="G8" s="66"/>
      <c r="H8" s="65" t="str">
        <f>D8</f>
        <v>2007</v>
      </c>
      <c r="I8" s="66"/>
      <c r="J8" s="11" t="str">
        <f>F8</f>
        <v>2006</v>
      </c>
    </row>
    <row r="9" spans="2:10" s="58" customFormat="1" ht="15" customHeight="1">
      <c r="B9" s="7" t="s">
        <v>3</v>
      </c>
      <c r="C9" s="15"/>
      <c r="D9" s="67" t="s">
        <v>75</v>
      </c>
      <c r="E9" s="66"/>
      <c r="F9" s="67" t="s">
        <v>75</v>
      </c>
      <c r="G9" s="66"/>
      <c r="H9" s="67" t="str">
        <f>F9</f>
        <v>Baht </v>
      </c>
      <c r="I9" s="66"/>
      <c r="J9" s="67" t="str">
        <f>H9</f>
        <v>Baht </v>
      </c>
    </row>
    <row r="10" spans="2:10" s="58" customFormat="1" ht="7.5" customHeight="1">
      <c r="B10" s="14"/>
      <c r="C10" s="15"/>
      <c r="D10" s="68"/>
      <c r="E10" s="61"/>
      <c r="F10" s="68"/>
      <c r="G10" s="61"/>
      <c r="H10" s="68"/>
      <c r="I10" s="61"/>
      <c r="J10" s="68"/>
    </row>
    <row r="11" spans="1:10" s="58" customFormat="1" ht="15" customHeight="1">
      <c r="A11" s="69" t="s">
        <v>23</v>
      </c>
      <c r="B11" s="14">
        <v>19</v>
      </c>
      <c r="C11" s="15"/>
      <c r="D11" s="34">
        <v>1738873750</v>
      </c>
      <c r="E11" s="70"/>
      <c r="F11" s="71">
        <v>3259583974</v>
      </c>
      <c r="G11" s="70"/>
      <c r="H11" s="71">
        <v>216135658</v>
      </c>
      <c r="I11" s="70"/>
      <c r="J11" s="71">
        <v>1081116997</v>
      </c>
    </row>
    <row r="12" spans="1:10" s="58" customFormat="1" ht="15" customHeight="1">
      <c r="A12" s="69" t="s">
        <v>24</v>
      </c>
      <c r="B12" s="14"/>
      <c r="C12" s="15"/>
      <c r="D12" s="70"/>
      <c r="E12" s="70"/>
      <c r="F12" s="70"/>
      <c r="G12" s="70"/>
      <c r="H12" s="70"/>
      <c r="I12" s="70"/>
      <c r="J12" s="70"/>
    </row>
    <row r="13" spans="1:10" s="58" customFormat="1" ht="15" customHeight="1">
      <c r="A13" s="58" t="s">
        <v>170</v>
      </c>
      <c r="B13" s="14"/>
      <c r="C13" s="15"/>
      <c r="D13" s="70">
        <v>188829764</v>
      </c>
      <c r="E13" s="70"/>
      <c r="F13" s="70">
        <v>6719516608</v>
      </c>
      <c r="G13" s="70"/>
      <c r="H13" s="70">
        <v>188245312</v>
      </c>
      <c r="I13" s="70"/>
      <c r="J13" s="70">
        <v>149581633</v>
      </c>
    </row>
    <row r="14" spans="1:10" s="58" customFormat="1" ht="15" customHeight="1">
      <c r="A14" s="58" t="s">
        <v>171</v>
      </c>
      <c r="B14" s="14"/>
      <c r="C14" s="15"/>
      <c r="D14" s="70"/>
      <c r="E14" s="70"/>
      <c r="F14" s="70"/>
      <c r="G14" s="70"/>
      <c r="H14" s="72"/>
      <c r="I14" s="72"/>
      <c r="J14" s="72"/>
    </row>
    <row r="15" spans="1:10" s="58" customFormat="1" ht="15" customHeight="1">
      <c r="A15" s="58" t="s">
        <v>122</v>
      </c>
      <c r="B15" s="14"/>
      <c r="C15" s="15"/>
      <c r="D15" s="70">
        <v>177793189</v>
      </c>
      <c r="E15" s="70"/>
      <c r="F15" s="70">
        <v>829320</v>
      </c>
      <c r="G15" s="70"/>
      <c r="H15" s="70">
        <v>199945450</v>
      </c>
      <c r="I15" s="72"/>
      <c r="J15" s="72" t="s">
        <v>76</v>
      </c>
    </row>
    <row r="16" spans="1:10" s="58" customFormat="1" ht="15" customHeight="1">
      <c r="A16" s="58" t="s">
        <v>164</v>
      </c>
      <c r="B16" s="14">
        <v>6</v>
      </c>
      <c r="C16" s="15"/>
      <c r="D16" s="72" t="s">
        <v>76</v>
      </c>
      <c r="E16" s="72"/>
      <c r="F16" s="72" t="s">
        <v>76</v>
      </c>
      <c r="G16" s="70"/>
      <c r="H16" s="70">
        <v>-66800000</v>
      </c>
      <c r="I16" s="72"/>
      <c r="J16" s="72" t="s">
        <v>76</v>
      </c>
    </row>
    <row r="17" spans="1:10" s="58" customFormat="1" ht="15" customHeight="1">
      <c r="A17" s="5" t="s">
        <v>132</v>
      </c>
      <c r="B17" s="5"/>
      <c r="C17" s="15"/>
      <c r="D17" s="5"/>
      <c r="E17" s="5"/>
      <c r="F17" s="5"/>
      <c r="G17" s="5"/>
      <c r="H17" s="5"/>
      <c r="I17" s="5"/>
      <c r="J17" s="5"/>
    </row>
    <row r="18" spans="1:10" s="58" customFormat="1" ht="15" customHeight="1">
      <c r="A18" s="5" t="s">
        <v>137</v>
      </c>
      <c r="B18" s="14">
        <v>5</v>
      </c>
      <c r="C18" s="15"/>
      <c r="D18" s="14" t="s">
        <v>76</v>
      </c>
      <c r="E18" s="14"/>
      <c r="F18" s="4">
        <f>-8688902661+2079659483</f>
        <v>-6609243178</v>
      </c>
      <c r="G18" s="16"/>
      <c r="H18" s="19" t="s">
        <v>76</v>
      </c>
      <c r="I18" s="16"/>
      <c r="J18" s="14" t="s">
        <v>76</v>
      </c>
    </row>
    <row r="19" spans="1:10" s="58" customFormat="1" ht="15" customHeight="1">
      <c r="A19" s="58" t="s">
        <v>177</v>
      </c>
      <c r="B19" s="14"/>
      <c r="C19" s="15"/>
      <c r="D19" s="70"/>
      <c r="E19" s="72"/>
      <c r="F19" s="72"/>
      <c r="G19" s="70"/>
      <c r="H19" s="72"/>
      <c r="I19" s="70"/>
      <c r="J19" s="72"/>
    </row>
    <row r="20" spans="1:10" s="58" customFormat="1" ht="15" customHeight="1">
      <c r="A20" s="58" t="s">
        <v>138</v>
      </c>
      <c r="B20" s="14"/>
      <c r="C20" s="15"/>
      <c r="D20" s="70">
        <v>-1193775977</v>
      </c>
      <c r="E20" s="70"/>
      <c r="F20" s="70">
        <v>-2285829777</v>
      </c>
      <c r="G20" s="70"/>
      <c r="H20" s="70">
        <v>-156753526</v>
      </c>
      <c r="I20" s="70"/>
      <c r="J20" s="70">
        <v>-192959954</v>
      </c>
    </row>
    <row r="21" spans="1:10" s="58" customFormat="1" ht="15" customHeight="1">
      <c r="A21" s="58" t="s">
        <v>178</v>
      </c>
      <c r="B21" s="14">
        <v>11</v>
      </c>
      <c r="C21" s="15"/>
      <c r="D21" s="70">
        <v>-194881244</v>
      </c>
      <c r="E21" s="70"/>
      <c r="F21" s="70">
        <v>-207409986</v>
      </c>
      <c r="G21" s="72"/>
      <c r="H21" s="70">
        <v>-1562866</v>
      </c>
      <c r="I21" s="72"/>
      <c r="J21" s="70">
        <v>-81357026</v>
      </c>
    </row>
    <row r="22" spans="1:10" s="58" customFormat="1" ht="15" customHeight="1">
      <c r="A22" s="58" t="s">
        <v>165</v>
      </c>
      <c r="B22" s="14"/>
      <c r="C22" s="15"/>
      <c r="D22" s="70"/>
      <c r="E22" s="70"/>
      <c r="F22" s="70"/>
      <c r="G22" s="72"/>
      <c r="H22" s="70"/>
      <c r="I22" s="72"/>
      <c r="J22" s="70"/>
    </row>
    <row r="23" spans="1:10" s="58" customFormat="1" ht="15" customHeight="1">
      <c r="A23" s="58" t="s">
        <v>166</v>
      </c>
      <c r="B23" s="14">
        <v>6</v>
      </c>
      <c r="C23" s="15"/>
      <c r="D23" s="70">
        <v>12000010</v>
      </c>
      <c r="E23" s="72"/>
      <c r="F23" s="72" t="s">
        <v>76</v>
      </c>
      <c r="G23" s="70"/>
      <c r="H23" s="72" t="s">
        <v>76</v>
      </c>
      <c r="I23" s="70"/>
      <c r="J23" s="73">
        <v>150000000</v>
      </c>
    </row>
    <row r="24" spans="1:10" s="58" customFormat="1" ht="15" customHeight="1">
      <c r="A24" s="58" t="s">
        <v>162</v>
      </c>
      <c r="B24" s="14"/>
      <c r="C24" s="15"/>
      <c r="D24" s="70"/>
      <c r="E24" s="72"/>
      <c r="F24" s="72"/>
      <c r="G24" s="70"/>
      <c r="H24" s="70"/>
      <c r="I24" s="70"/>
      <c r="J24" s="73"/>
    </row>
    <row r="25" spans="1:10" s="58" customFormat="1" ht="15" customHeight="1">
      <c r="A25" s="58" t="s">
        <v>163</v>
      </c>
      <c r="B25" s="14"/>
      <c r="C25" s="15"/>
      <c r="D25" s="70">
        <v>1845752</v>
      </c>
      <c r="E25" s="72"/>
      <c r="F25" s="72" t="s">
        <v>76</v>
      </c>
      <c r="G25" s="70"/>
      <c r="H25" s="72" t="s">
        <v>76</v>
      </c>
      <c r="I25" s="70"/>
      <c r="J25" s="72" t="s">
        <v>76</v>
      </c>
    </row>
    <row r="26" spans="1:10" s="58" customFormat="1" ht="15" customHeight="1">
      <c r="A26" s="58" t="s">
        <v>184</v>
      </c>
      <c r="B26" s="14">
        <v>8</v>
      </c>
      <c r="C26" s="15"/>
      <c r="D26" s="70">
        <v>-60112500</v>
      </c>
      <c r="E26" s="72"/>
      <c r="F26" s="72" t="s">
        <v>76</v>
      </c>
      <c r="G26" s="70"/>
      <c r="H26" s="70">
        <v>-177544000</v>
      </c>
      <c r="I26" s="70"/>
      <c r="J26" s="72" t="s">
        <v>76</v>
      </c>
    </row>
    <row r="27" spans="1:10" s="58" customFormat="1" ht="15" customHeight="1">
      <c r="A27" s="58" t="s">
        <v>185</v>
      </c>
      <c r="B27" s="14"/>
      <c r="C27" s="15"/>
      <c r="D27" s="72" t="s">
        <v>76</v>
      </c>
      <c r="E27" s="72"/>
      <c r="F27" s="73">
        <v>-8334500</v>
      </c>
      <c r="G27" s="70"/>
      <c r="H27" s="72" t="s">
        <v>76</v>
      </c>
      <c r="I27" s="70"/>
      <c r="J27" s="70">
        <v>-8334500</v>
      </c>
    </row>
    <row r="28" spans="1:10" s="58" customFormat="1" ht="15" customHeight="1">
      <c r="A28" s="58" t="s">
        <v>186</v>
      </c>
      <c r="B28" s="14"/>
      <c r="C28" s="15"/>
      <c r="D28" s="72" t="s">
        <v>76</v>
      </c>
      <c r="E28" s="72"/>
      <c r="F28" s="73">
        <v>-3800000</v>
      </c>
      <c r="G28" s="70"/>
      <c r="H28" s="72" t="s">
        <v>76</v>
      </c>
      <c r="I28" s="70"/>
      <c r="J28" s="72" t="s">
        <v>76</v>
      </c>
    </row>
    <row r="29" spans="1:10" s="58" customFormat="1" ht="15" customHeight="1">
      <c r="A29" s="58" t="s">
        <v>108</v>
      </c>
      <c r="B29" s="14"/>
      <c r="C29" s="15"/>
      <c r="D29" s="70"/>
      <c r="E29" s="70"/>
      <c r="F29" s="70"/>
      <c r="G29" s="70"/>
      <c r="H29" s="70"/>
      <c r="I29" s="70"/>
      <c r="J29" s="70"/>
    </row>
    <row r="30" spans="1:10" s="58" customFormat="1" ht="15" customHeight="1">
      <c r="A30" s="58" t="s">
        <v>25</v>
      </c>
      <c r="B30" s="14"/>
      <c r="C30" s="15"/>
      <c r="D30" s="74">
        <v>127121924</v>
      </c>
      <c r="E30" s="75"/>
      <c r="F30" s="71">
        <v>226207062</v>
      </c>
      <c r="G30" s="76"/>
      <c r="H30" s="71">
        <v>7360942</v>
      </c>
      <c r="I30" s="76"/>
      <c r="J30" s="71">
        <v>20722674</v>
      </c>
    </row>
    <row r="31" spans="1:10" s="58" customFormat="1" ht="15" customHeight="1">
      <c r="A31" s="58" t="s">
        <v>193</v>
      </c>
      <c r="B31" s="14"/>
      <c r="C31" s="15"/>
      <c r="D31" s="77"/>
      <c r="E31" s="75"/>
      <c r="F31" s="76"/>
      <c r="G31" s="76"/>
      <c r="H31" s="76"/>
      <c r="I31" s="76"/>
      <c r="J31" s="76"/>
    </row>
    <row r="32" spans="1:10" s="58" customFormat="1" ht="15" customHeight="1">
      <c r="A32" s="58" t="s">
        <v>183</v>
      </c>
      <c r="B32" s="14"/>
      <c r="C32" s="15"/>
      <c r="D32" s="71">
        <f>SUM(D13:D30)</f>
        <v>-941179082</v>
      </c>
      <c r="E32" s="76"/>
      <c r="F32" s="71">
        <f>SUM(F13:F30)</f>
        <v>-2168064451</v>
      </c>
      <c r="G32" s="76"/>
      <c r="H32" s="71">
        <f>SUM(H13:H30)</f>
        <v>-7108688</v>
      </c>
      <c r="I32" s="76"/>
      <c r="J32" s="71">
        <f>SUM(J13:J30)</f>
        <v>37652827</v>
      </c>
    </row>
    <row r="33" spans="2:10" s="58" customFormat="1" ht="15" customHeight="1">
      <c r="B33" s="14"/>
      <c r="C33" s="15"/>
      <c r="D33" s="76"/>
      <c r="E33" s="76"/>
      <c r="F33" s="76"/>
      <c r="G33" s="76"/>
      <c r="H33" s="76"/>
      <c r="I33" s="76"/>
      <c r="J33" s="76"/>
    </row>
    <row r="34" spans="1:10" s="58" customFormat="1" ht="15" customHeight="1">
      <c r="A34" s="69" t="s">
        <v>26</v>
      </c>
      <c r="B34" s="14"/>
      <c r="C34" s="15"/>
      <c r="D34" s="70"/>
      <c r="E34" s="76"/>
      <c r="F34" s="70"/>
      <c r="G34" s="76"/>
      <c r="H34" s="70"/>
      <c r="I34" s="76"/>
      <c r="J34" s="70"/>
    </row>
    <row r="35" spans="1:10" s="58" customFormat="1" ht="15" customHeight="1">
      <c r="A35" s="58" t="s">
        <v>115</v>
      </c>
      <c r="B35" s="14"/>
      <c r="C35" s="15"/>
      <c r="D35" s="72" t="s">
        <v>76</v>
      </c>
      <c r="E35" s="76"/>
      <c r="F35" s="73">
        <v>15324024</v>
      </c>
      <c r="G35" s="76"/>
      <c r="H35" s="72" t="s">
        <v>76</v>
      </c>
      <c r="I35" s="75"/>
      <c r="J35" s="70">
        <v>15324024</v>
      </c>
    </row>
    <row r="36" spans="1:10" s="58" customFormat="1" ht="15" customHeight="1">
      <c r="A36" s="58" t="s">
        <v>128</v>
      </c>
      <c r="B36" s="14"/>
      <c r="C36" s="15"/>
      <c r="D36" s="70">
        <v>1450000000</v>
      </c>
      <c r="E36" s="76"/>
      <c r="F36" s="16">
        <v>229000000</v>
      </c>
      <c r="G36" s="76"/>
      <c r="H36" s="70">
        <v>1250000000</v>
      </c>
      <c r="I36" s="75"/>
      <c r="J36" s="72" t="s">
        <v>76</v>
      </c>
    </row>
    <row r="37" spans="1:6" s="58" customFormat="1" ht="15" customHeight="1">
      <c r="A37" s="58" t="s">
        <v>109</v>
      </c>
      <c r="B37" s="5"/>
      <c r="C37" s="15"/>
      <c r="D37" s="70"/>
      <c r="E37" s="76"/>
      <c r="F37" s="5"/>
    </row>
    <row r="38" spans="1:10" s="58" customFormat="1" ht="15" customHeight="1">
      <c r="A38" s="58" t="s">
        <v>110</v>
      </c>
      <c r="B38" s="14"/>
      <c r="C38" s="15"/>
      <c r="D38" s="70">
        <v>-12300194</v>
      </c>
      <c r="E38" s="76"/>
      <c r="F38" s="16">
        <v>162345725</v>
      </c>
      <c r="G38" s="76"/>
      <c r="H38" s="72" t="s">
        <v>76</v>
      </c>
      <c r="I38" s="76"/>
      <c r="J38" s="72" t="s">
        <v>76</v>
      </c>
    </row>
    <row r="39" spans="1:10" s="58" customFormat="1" ht="15" customHeight="1">
      <c r="A39" s="58" t="s">
        <v>113</v>
      </c>
      <c r="B39" s="14"/>
      <c r="C39" s="15"/>
      <c r="D39" s="70">
        <v>-376460992</v>
      </c>
      <c r="E39" s="76"/>
      <c r="F39" s="4">
        <f>-492615151-229000000</f>
        <v>-721615151</v>
      </c>
      <c r="G39" s="76"/>
      <c r="H39" s="70">
        <v>-176460992</v>
      </c>
      <c r="I39" s="75"/>
      <c r="J39" s="70">
        <v>-170472643</v>
      </c>
    </row>
    <row r="40" spans="1:10" s="58" customFormat="1" ht="15" customHeight="1" hidden="1">
      <c r="A40" s="58" t="s">
        <v>47</v>
      </c>
      <c r="B40" s="14"/>
      <c r="C40" s="15"/>
      <c r="D40" s="70"/>
      <c r="E40" s="76"/>
      <c r="F40" s="16"/>
      <c r="G40" s="70"/>
      <c r="H40" s="72"/>
      <c r="I40" s="76"/>
      <c r="J40" s="72"/>
    </row>
    <row r="41" spans="1:10" s="58" customFormat="1" ht="15" customHeight="1" hidden="1">
      <c r="A41" s="58" t="s">
        <v>127</v>
      </c>
      <c r="B41" s="14">
        <v>9</v>
      </c>
      <c r="C41" s="15"/>
      <c r="D41" s="73"/>
      <c r="E41" s="70"/>
      <c r="F41" s="16"/>
      <c r="G41" s="70"/>
      <c r="H41" s="72"/>
      <c r="I41" s="70"/>
      <c r="J41" s="72"/>
    </row>
    <row r="42" spans="1:10" s="58" customFormat="1" ht="15" customHeight="1">
      <c r="A42" s="58" t="s">
        <v>72</v>
      </c>
      <c r="B42" s="14">
        <v>12</v>
      </c>
      <c r="C42" s="15"/>
      <c r="D42" s="71">
        <v>-2252394543</v>
      </c>
      <c r="E42" s="70"/>
      <c r="F42" s="34">
        <v>-1466612806</v>
      </c>
      <c r="G42" s="70"/>
      <c r="H42" s="71">
        <v>-1438661000</v>
      </c>
      <c r="I42" s="70"/>
      <c r="J42" s="71">
        <v>-1017949500</v>
      </c>
    </row>
    <row r="43" spans="1:10" s="58" customFormat="1" ht="15" customHeight="1">
      <c r="A43" s="78" t="s">
        <v>179</v>
      </c>
      <c r="B43" s="14"/>
      <c r="C43" s="15"/>
      <c r="D43" s="71">
        <f>SUM(D35:D42)</f>
        <v>-1191155729</v>
      </c>
      <c r="E43" s="70"/>
      <c r="F43" s="71">
        <f>SUM(F35:F42)</f>
        <v>-1781558208</v>
      </c>
      <c r="G43" s="70"/>
      <c r="H43" s="71">
        <f>SUM(H35:H42)</f>
        <v>-365121992</v>
      </c>
      <c r="I43" s="70"/>
      <c r="J43" s="71">
        <f>SUM(J35:J42)</f>
        <v>-1173098119</v>
      </c>
    </row>
    <row r="44" spans="1:10" s="58" customFormat="1" ht="15" customHeight="1">
      <c r="A44" s="69" t="s">
        <v>180</v>
      </c>
      <c r="B44" s="14"/>
      <c r="C44" s="15"/>
      <c r="D44" s="70">
        <f>SUM(D11,D32,D43)</f>
        <v>-393461061</v>
      </c>
      <c r="E44" s="70"/>
      <c r="F44" s="70">
        <f>SUM(F11,F32,F43)</f>
        <v>-690038685</v>
      </c>
      <c r="G44" s="70"/>
      <c r="H44" s="70">
        <v>-156095022</v>
      </c>
      <c r="I44" s="70"/>
      <c r="J44" s="70">
        <f>SUM(J11,J32,J43)</f>
        <v>-54328295</v>
      </c>
    </row>
    <row r="45" spans="1:10" s="58" customFormat="1" ht="15" customHeight="1">
      <c r="A45" s="58" t="s">
        <v>92</v>
      </c>
      <c r="B45" s="14"/>
      <c r="C45" s="15"/>
      <c r="D45" s="76">
        <v>3923738951</v>
      </c>
      <c r="E45" s="76"/>
      <c r="F45" s="76">
        <v>8274065370</v>
      </c>
      <c r="G45" s="76"/>
      <c r="H45" s="76">
        <v>449715124</v>
      </c>
      <c r="I45" s="76"/>
      <c r="J45" s="76">
        <v>290072054</v>
      </c>
    </row>
    <row r="46" spans="1:10" s="58" customFormat="1" ht="15" customHeight="1">
      <c r="A46" s="58" t="s">
        <v>139</v>
      </c>
      <c r="B46" s="14"/>
      <c r="C46" s="15"/>
      <c r="D46" s="71">
        <v>-5455045</v>
      </c>
      <c r="E46" s="76"/>
      <c r="F46" s="71">
        <v>-30822826</v>
      </c>
      <c r="G46" s="76"/>
      <c r="H46" s="79" t="s">
        <v>76</v>
      </c>
      <c r="I46" s="76"/>
      <c r="J46" s="79" t="s">
        <v>76</v>
      </c>
    </row>
    <row r="47" spans="1:10" s="58" customFormat="1" ht="15" customHeight="1" thickBot="1">
      <c r="A47" s="58" t="s">
        <v>93</v>
      </c>
      <c r="B47" s="14"/>
      <c r="C47" s="15"/>
      <c r="D47" s="80">
        <f>SUM(D44:D46)</f>
        <v>3524822845</v>
      </c>
      <c r="E47" s="70"/>
      <c r="F47" s="80">
        <f>SUM(F44:F46)</f>
        <v>7553203859</v>
      </c>
      <c r="G47" s="70"/>
      <c r="H47" s="80">
        <f>SUM(H44:H45)</f>
        <v>293620102</v>
      </c>
      <c r="I47" s="70"/>
      <c r="J47" s="80">
        <f>SUM(J44:J45)</f>
        <v>235743759</v>
      </c>
    </row>
    <row r="48" spans="2:10" s="58" customFormat="1" ht="15" customHeight="1" thickTop="1">
      <c r="B48" s="14"/>
      <c r="C48" s="15"/>
      <c r="D48" s="76"/>
      <c r="E48" s="70"/>
      <c r="F48" s="76"/>
      <c r="G48" s="70"/>
      <c r="H48" s="76"/>
      <c r="I48" s="70"/>
      <c r="J48" s="76"/>
    </row>
    <row r="49" spans="1:10" s="58" customFormat="1" ht="15" customHeight="1">
      <c r="A49" s="58" t="s">
        <v>121</v>
      </c>
      <c r="B49" s="14"/>
      <c r="C49" s="15"/>
      <c r="D49" s="16">
        <v>3524822845</v>
      </c>
      <c r="E49" s="15"/>
      <c r="F49" s="16">
        <v>7560919725</v>
      </c>
      <c r="G49" s="16"/>
      <c r="H49" s="16">
        <v>293620102</v>
      </c>
      <c r="I49" s="16"/>
      <c r="J49" s="16">
        <f>J47</f>
        <v>235743759</v>
      </c>
    </row>
    <row r="50" spans="1:10" s="58" customFormat="1" ht="15" customHeight="1">
      <c r="A50" s="58" t="s">
        <v>181</v>
      </c>
      <c r="B50" s="14"/>
      <c r="C50" s="15"/>
      <c r="D50" s="15"/>
      <c r="E50" s="15"/>
      <c r="F50" s="32"/>
      <c r="G50" s="16"/>
      <c r="H50" s="16"/>
      <c r="I50" s="16"/>
      <c r="J50" s="16"/>
    </row>
    <row r="51" spans="1:10" s="58" customFormat="1" ht="15" customHeight="1">
      <c r="A51" s="58" t="s">
        <v>182</v>
      </c>
      <c r="B51" s="14"/>
      <c r="C51" s="15"/>
      <c r="D51" s="25" t="s">
        <v>76</v>
      </c>
      <c r="E51" s="15"/>
      <c r="F51" s="34">
        <v>-7715866</v>
      </c>
      <c r="G51" s="16"/>
      <c r="H51" s="25" t="s">
        <v>76</v>
      </c>
      <c r="I51" s="14"/>
      <c r="J51" s="25" t="s">
        <v>76</v>
      </c>
    </row>
    <row r="52" spans="1:10" s="58" customFormat="1" ht="15" customHeight="1" thickBot="1">
      <c r="A52" s="58" t="s">
        <v>4</v>
      </c>
      <c r="B52" s="14"/>
      <c r="C52" s="15"/>
      <c r="D52" s="36">
        <f>SUM(D49:D51)</f>
        <v>3524822845</v>
      </c>
      <c r="E52" s="15"/>
      <c r="F52" s="36">
        <f>SUM(F49:F51)</f>
        <v>7553203859</v>
      </c>
      <c r="G52" s="15"/>
      <c r="H52" s="36">
        <f>SUM(H49:H51)</f>
        <v>293620102</v>
      </c>
      <c r="I52" s="15"/>
      <c r="J52" s="36">
        <f>SUM(J49:J51)</f>
        <v>235743759</v>
      </c>
    </row>
    <row r="53" spans="2:10" s="58" customFormat="1" ht="15" customHeight="1" thickTop="1">
      <c r="B53" s="14"/>
      <c r="C53" s="15"/>
      <c r="D53" s="32"/>
      <c r="E53" s="15"/>
      <c r="F53" s="32"/>
      <c r="G53" s="15"/>
      <c r="H53" s="32"/>
      <c r="I53" s="15"/>
      <c r="J53" s="32"/>
    </row>
    <row r="54" spans="2:10" s="58" customFormat="1" ht="15" customHeight="1" hidden="1">
      <c r="B54" s="14"/>
      <c r="C54" s="15"/>
      <c r="D54" s="32"/>
      <c r="E54" s="15"/>
      <c r="F54" s="32"/>
      <c r="G54" s="15"/>
      <c r="H54" s="32"/>
      <c r="I54" s="15"/>
      <c r="J54" s="32"/>
    </row>
    <row r="55" spans="2:10" s="58" customFormat="1" ht="6.75" customHeight="1">
      <c r="B55" s="14"/>
      <c r="C55" s="15"/>
      <c r="D55" s="32"/>
      <c r="E55" s="15"/>
      <c r="F55" s="32"/>
      <c r="G55" s="15"/>
      <c r="H55" s="32"/>
      <c r="I55" s="15"/>
      <c r="J55" s="32"/>
    </row>
    <row r="56" spans="1:10" s="58" customFormat="1" ht="15" customHeight="1">
      <c r="A56" s="1" t="s">
        <v>116</v>
      </c>
      <c r="B56" s="14"/>
      <c r="C56" s="15"/>
      <c r="D56" s="15"/>
      <c r="E56" s="15"/>
      <c r="F56" s="15"/>
      <c r="G56" s="15"/>
      <c r="H56" s="15"/>
      <c r="I56" s="15"/>
      <c r="J56" s="15"/>
    </row>
    <row r="57" spans="1:10" s="58" customFormat="1" ht="15" customHeight="1">
      <c r="A57" s="81" t="s">
        <v>153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5" customHeight="1">
      <c r="A58" s="82" t="s">
        <v>167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ht="1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6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ht="15" customHeight="1">
      <c r="A61" s="84" t="str">
        <f>'Eng 6'!A41:T41</f>
        <v>The accompanying notes on pages 8 to 28 are an integral part of these interim financial statements.</v>
      </c>
      <c r="B61" s="84"/>
      <c r="C61" s="84"/>
      <c r="D61" s="84"/>
      <c r="E61" s="84"/>
      <c r="F61" s="84"/>
      <c r="G61" s="84"/>
      <c r="H61" s="84"/>
      <c r="I61" s="84"/>
      <c r="J61" s="84"/>
    </row>
    <row r="62" ht="15" customHeight="1">
      <c r="J62" s="85">
        <v>7</v>
      </c>
    </row>
    <row r="108" ht="13.5" customHeight="1"/>
  </sheetData>
  <mergeCells count="3">
    <mergeCell ref="D5:F5"/>
    <mergeCell ref="H5:J5"/>
    <mergeCell ref="A57:J57"/>
  </mergeCells>
  <printOptions/>
  <pageMargins left="1" right="0.5" top="0.43" bottom="0.4" header="0.49" footer="0.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2007-05-14T11:11:32Z</cp:lastPrinted>
  <dcterms:created xsi:type="dcterms:W3CDTF">2001-10-30T06:26:29Z</dcterms:created>
  <dcterms:modified xsi:type="dcterms:W3CDTF">2007-05-14T11:33:30Z</dcterms:modified>
  <cp:category/>
  <cp:version/>
  <cp:contentType/>
  <cp:contentStatus/>
</cp:coreProperties>
</file>