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355" activeTab="0"/>
  </bookViews>
  <sheets>
    <sheet name="FS;T" sheetId="1" r:id="rId1"/>
    <sheet name="FS;E" sheetId="2" r:id="rId2"/>
    <sheet name="P&amp;L;T" sheetId="3" r:id="rId3"/>
    <sheet name="P&amp;L;E" sheetId="4" r:id="rId4"/>
    <sheet name="Statement of change;T" sheetId="5" r:id="rId5"/>
    <sheet name="Statement of change;E" sheetId="6" r:id="rId6"/>
    <sheet name="Cash flow;T" sheetId="7" r:id="rId7"/>
    <sheet name="Cash flow;E" sheetId="8" r:id="rId8"/>
    <sheet name="Sheet1" sheetId="9" r:id="rId9"/>
    <sheet name="Sheet2" sheetId="10" r:id="rId10"/>
    <sheet name="Sheet3" sheetId="11" r:id="rId11"/>
  </sheets>
  <externalReferences>
    <externalReference r:id="rId14"/>
    <externalReference r:id="rId15"/>
  </externalReferences>
  <definedNames>
    <definedName name="_xlnm.Print_Area" localSheetId="7">'Cash flow;E'!$A$1:$H$62</definedName>
    <definedName name="_xlnm.Print_Area" localSheetId="6">'Cash flow;T'!$A$1:$G$62</definedName>
    <definedName name="_xlnm.Print_Area" localSheetId="1">'FS;E'!$A$1:$I$61</definedName>
    <definedName name="_xlnm.Print_Area" localSheetId="0">'FS;T'!$A$1:$J$61</definedName>
    <definedName name="_xlnm.Print_Area" localSheetId="3">'P&amp;L;E'!$A$1:$I$25</definedName>
    <definedName name="_xlnm.Print_Area" localSheetId="2">'P&amp;L;T'!$A$1:$I$21</definedName>
    <definedName name="_xlnm.Print_Area" localSheetId="5">'Statement of change;E'!$A$1:$K$17</definedName>
    <definedName name="_xlnm.Print_Area" localSheetId="4">'Statement of change;T'!$A$1:$K$17</definedName>
  </definedNames>
  <calcPr fullCalcOnLoad="1"/>
</workbook>
</file>

<file path=xl/sharedStrings.xml><?xml version="1.0" encoding="utf-8"?>
<sst xmlns="http://schemas.openxmlformats.org/spreadsheetml/2006/main" count="287" uniqueCount="244">
  <si>
    <t>บริษัท สิงห์ พาราเทค จำกัด (มหาชน)</t>
  </si>
  <si>
    <t>งบดุล</t>
  </si>
  <si>
    <t>ณ วันที่ 31 ธันวาคม 2548 และ 2547</t>
  </si>
  <si>
    <t>บาท</t>
  </si>
  <si>
    <t>สินทรัพย์</t>
  </si>
  <si>
    <t>หมายเหตุ</t>
  </si>
  <si>
    <t>2548</t>
  </si>
  <si>
    <t>2547</t>
  </si>
  <si>
    <t>สินทรัพย์หมุนเวียน</t>
  </si>
  <si>
    <t>เงินสดและรายการเทียบเท่าเงินสด</t>
  </si>
  <si>
    <t xml:space="preserve">ลูกหนี้การค้า - สุทธิ   </t>
  </si>
  <si>
    <t>3, 5, 6</t>
  </si>
  <si>
    <t>สินค้าคงเหลือ</t>
  </si>
  <si>
    <t>3, 7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</si>
  <si>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</si>
  <si>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</si>
  <si>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</si>
  <si>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 xml:space="preserve">ที่ดิน อาคาร และอุปกรณ์ - สุทธิ   </t>
  </si>
  <si>
    <t>3, 8, 9</t>
  </si>
  <si>
    <t>สินทรัพย์ไม่มีตัวตน - สุทธิ</t>
  </si>
  <si>
    <t>3, 23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</si>
  <si>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</si>
  <si>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</si>
  <si>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</si>
  <si>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</si>
  <si>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</si>
  <si>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เงินเบิกเกินบัญชีและเงินกู้ยืมระยะสั้นจากสถาบันการเงิน </t>
  </si>
  <si>
    <t>8, 10</t>
  </si>
  <si>
    <t>เจ้าหนี้การค้า</t>
  </si>
  <si>
    <t xml:space="preserve">เงินกู้ยืมระยะยาวที่ถึงกำหนดชำระภายในหนึ่งปี   </t>
  </si>
  <si>
    <t>8, 11</t>
  </si>
  <si>
    <t>เงินกู้ยืมระยะสั้นอื่น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</si>
  <si>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</si>
  <si>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</si>
  <si>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</si>
  <si>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 xml:space="preserve">เงินกู้ยืมระยะยาวอื่น - สุทธิ </t>
  </si>
  <si>
    <t>รวมหนี้สิน</t>
  </si>
  <si>
    <t>ส่วนของผู้ถือหุ้น</t>
  </si>
  <si>
    <t xml:space="preserve">ทุนเรือนหุ้น  </t>
  </si>
  <si>
    <t>14</t>
  </si>
  <si>
    <t>ทุนจดทะเบียน - หุ้นสามัญ 320,000,000 หุ้น มูลค่าหุ้นละ 1 บาท ในปี 2548</t>
  </si>
  <si>
    <t>และ 64,000,000 หุ้น มูลค่าหุ้นละ 5 บาท ในปี 2547</t>
  </si>
  <si>
    <t>ทุนที่ออก-หุ้นสามัญ 320,000,000 หุ้น ในปี 2548</t>
  </si>
  <si>
    <t>และ 64,000,000 หุ้น ในปี 2547 ชำระเต็มมูลค่าแล้ว</t>
  </si>
  <si>
    <t>ส่วนเกินมูลค่าหุ้นสามัญ</t>
  </si>
  <si>
    <t xml:space="preserve">กำไรสะสม   </t>
  </si>
  <si>
    <t xml:space="preserve">จัดสรรเป็นสำรองตามกฎหมาย </t>
  </si>
  <si>
    <t>13</t>
  </si>
  <si>
    <t>ยังไม่ได้จัดสรร</t>
  </si>
  <si>
    <t>รวมส่วนของผู้ถือหุ้น</t>
  </si>
  <si>
    <t>รวมหนี้สินและส่วนของผู้ถือหุ้น</t>
  </si>
  <si>
    <t>SINGHA PARATECH PUBLIC COMPANY LIMITED</t>
  </si>
  <si>
    <t>BALANCE SHEETS</t>
  </si>
  <si>
    <t>AS AT DECEMBER 31, 2005 AND 2004</t>
  </si>
  <si>
    <t>Baht</t>
  </si>
  <si>
    <t>Notes</t>
  </si>
  <si>
    <t>2005</t>
  </si>
  <si>
    <t>2004</t>
  </si>
  <si>
    <t>ASSETS</t>
  </si>
  <si>
    <t>CURRENT ASSETS</t>
  </si>
  <si>
    <t>Cash and cash equivalents</t>
  </si>
  <si>
    <t xml:space="preserve">Trade accounts reveivable - net   </t>
  </si>
  <si>
    <t>Inventories</t>
  </si>
  <si>
    <t>Other current assets</t>
  </si>
  <si>
    <t>Total Current Assets</t>
  </si>
  <si>
    <t>NON-CURRENT ASSETS</t>
  </si>
  <si>
    <t xml:space="preserve">Property, plant and equipment - net  </t>
  </si>
  <si>
    <t xml:space="preserve">Intangible asset - net  </t>
  </si>
  <si>
    <t>Other non-current assets</t>
  </si>
  <si>
    <t>Total Non-Current Assets</t>
  </si>
  <si>
    <t>TOTAL ASSETS</t>
  </si>
  <si>
    <t>LIABILITIES AND SHAREHOLDERS' EQUITY</t>
  </si>
  <si>
    <t>CURRENT LIABILITIES</t>
  </si>
  <si>
    <t xml:space="preserve">Bank overdrafts and short-term loans from financial institutions   </t>
  </si>
  <si>
    <t>Trade accounts payable</t>
  </si>
  <si>
    <t xml:space="preserve">Current portion of long-term loans   </t>
  </si>
  <si>
    <t>Other short-term loans</t>
  </si>
  <si>
    <t>Other current liabilities</t>
  </si>
  <si>
    <t>Total Current Liabilities</t>
  </si>
  <si>
    <t>NON-CURRENT LIABILITIES</t>
  </si>
  <si>
    <t>Other long-term loans - net</t>
  </si>
  <si>
    <t>Total Liabilities</t>
  </si>
  <si>
    <t>SHAREHOLDERS' EQUITY</t>
  </si>
  <si>
    <t xml:space="preserve">Share capital   </t>
  </si>
  <si>
    <t>Authorized 320,000,000 common shares Baht 1 par value in 2005</t>
  </si>
  <si>
    <t>and 64,000,000 common shares Baht 5 par value in 2004</t>
  </si>
  <si>
    <t>Issued 320,000,000 common shares in 2005 and</t>
  </si>
  <si>
    <t>64,000,000 common shares in 2004, fully paid-up</t>
  </si>
  <si>
    <t>Premium on common shares</t>
  </si>
  <si>
    <t>Retained earnings</t>
  </si>
  <si>
    <t>Appropriated to legal reserve</t>
  </si>
  <si>
    <t>Unappropriated</t>
  </si>
  <si>
    <t>Total Shareholders' Equity</t>
  </si>
  <si>
    <t>TOTAL LIABILITIES AND SHAREHOLDERS' EQUITY</t>
  </si>
  <si>
    <t>งบกำไรขาดทุน</t>
  </si>
  <si>
    <t>สำหรับปีสิ้นสุดวันที่ 31 ธันวาคม 2548 และ 2547</t>
  </si>
  <si>
    <t xml:space="preserve">รายได้ </t>
  </si>
  <si>
    <t>รายได้จากการขาย</t>
  </si>
  <si>
    <t>กำไรจากอัตราแลกเปลี่ยน</t>
  </si>
  <si>
    <t>รายได้อื่น</t>
  </si>
  <si>
    <t>รวมรายได้</t>
  </si>
  <si>
    <t>ค่าใช้จ่าย</t>
  </si>
  <si>
    <t>3</t>
  </si>
  <si>
    <t>ต้นทุนขาย</t>
  </si>
  <si>
    <t xml:space="preserve">ค่าใช้จ่ายในการขายและบริหาร </t>
  </si>
  <si>
    <t>9, 18</t>
  </si>
  <si>
    <t>ค่าใช้จ่ายอื่น</t>
  </si>
  <si>
    <t>รวมค่าใช้จ่าย</t>
  </si>
  <si>
    <t>กำไรก่อนดอกเบี้ยจ่ายและภาษีเงินได้</t>
  </si>
  <si>
    <t>ดอกเบี้ยจ่าย</t>
  </si>
  <si>
    <t>ภาษีเงินได้</t>
  </si>
  <si>
    <t>กำไรสุทธิ</t>
  </si>
  <si>
    <t>กำไรต่อหุ้นขั้นพื้นฐาน</t>
  </si>
  <si>
    <t>จำนวนหุ้นสามัญถัวเฉลี่ยถ่วงน้ำหนัก</t>
  </si>
  <si>
    <t>3, 14</t>
  </si>
  <si>
    <t>STATEMENTS OF INCOME</t>
  </si>
  <si>
    <t>FOR THE YEARS ENDED DECEMBER 31, 2005 AND 2004</t>
  </si>
  <si>
    <t>REVENUES</t>
  </si>
  <si>
    <t>Revenues from sales</t>
  </si>
  <si>
    <t>Gain on exchange rate</t>
  </si>
  <si>
    <t>Other income</t>
  </si>
  <si>
    <t>Total Revenues</t>
  </si>
  <si>
    <t>EXPENSES</t>
  </si>
  <si>
    <t>Cost of sales</t>
  </si>
  <si>
    <t xml:space="preserve">Selling and administrative expenses </t>
  </si>
  <si>
    <t>Other expense</t>
  </si>
  <si>
    <t>Total Expenses</t>
  </si>
  <si>
    <t>Profit before interest expenses and income tax</t>
  </si>
  <si>
    <t>Interest expenses</t>
  </si>
  <si>
    <t>Income tax</t>
  </si>
  <si>
    <t>NET PROFIT</t>
  </si>
  <si>
    <t>Basic Earnings Per Share</t>
  </si>
  <si>
    <t>Numbers of Weighted Average Common Shares</t>
  </si>
  <si>
    <t>งบแสดงการเปลี่ยนแปลงส่วนของผู้ถือหุ้น</t>
  </si>
  <si>
    <t>ทุนเรือนหุ้น</t>
  </si>
  <si>
    <t>ส่วนเกินกว่า</t>
  </si>
  <si>
    <t>ที่ออกและชำระแล้ว</t>
  </si>
  <si>
    <t>มูลค่าหุ้น</t>
  </si>
  <si>
    <t>กำไรสะสม</t>
  </si>
  <si>
    <t>รวม</t>
  </si>
  <si>
    <t>ยอดคงเหลือต้นปี ณ วันที่ 1 มกราคม 2547</t>
  </si>
  <si>
    <t>ผลสะสมจากการแก้ไขข้อผิดพลาด</t>
  </si>
  <si>
    <t>ยอดคงเหลือที่ปรับปรุงแล้ว</t>
  </si>
  <si>
    <t xml:space="preserve">เงินปันผล  </t>
  </si>
  <si>
    <t>ยอดคงเหลือปลายปี ณ วันที่ 31 ธันวาคม 2547</t>
  </si>
  <si>
    <t>เงินปันผล</t>
  </si>
  <si>
    <t>15</t>
  </si>
  <si>
    <t>ยอดคงเหลือปลายปี ณ วันที่ 31 ธันวาคม 2548</t>
  </si>
  <si>
    <t>STATEMENTS OF CHANGES IN SHAREHOLDERS' EQUITY</t>
  </si>
  <si>
    <t>Issued and paid-up</t>
  </si>
  <si>
    <t>Premium on</t>
  </si>
  <si>
    <t>Retained</t>
  </si>
  <si>
    <t>share capital</t>
  </si>
  <si>
    <t>shares</t>
  </si>
  <si>
    <t>earnings</t>
  </si>
  <si>
    <t>Total</t>
  </si>
  <si>
    <t>Balance as at January 1, 2004</t>
  </si>
  <si>
    <t>Cummulative effect from adjustments of error</t>
  </si>
  <si>
    <t>Balance after adjusted</t>
  </si>
  <si>
    <t>Net profit</t>
  </si>
  <si>
    <t>Dividend payment</t>
  </si>
  <si>
    <t>Balance as at December 31, 2004</t>
  </si>
  <si>
    <t>Balance as at December 31, 2005</t>
  </si>
  <si>
    <t>งบกระแสเงินสด</t>
  </si>
  <si>
    <t>กระแสเงินสดจากกิจกรรมดำเนินงาน</t>
  </si>
  <si>
    <t>ปรับกระทบกำไรสุทธิเป็นเงินสดรับ(จ่าย)สุทธิจากกิจกรรมดำเนินงาน</t>
  </si>
  <si>
    <t>ค่าเสื่อมราคาและรายการตัดบัญชี</t>
  </si>
  <si>
    <t>รายการตัดบัญชีส่วนลดตั๋วเงินจ่าย</t>
  </si>
  <si>
    <t>หนี้สูญและค่าเผื่อหนี้สงสัยจะสูญ</t>
  </si>
  <si>
    <t>รายได้จากการตัดจำหน่ายหนี้สิน</t>
  </si>
  <si>
    <t>ขาดทุน(กำไร)จากอัตราแลกเปลี่ยนที่ยังไม่เกิดขึ้นจริง</t>
  </si>
  <si>
    <t>กำไรจากการดำเนินงานก่อนการเปลี่ยนแปลงในสินทรัพย์และหนี้สินดำเนินงาน</t>
  </si>
  <si>
    <t>สินทรัพย์ดำเนินงาน(เพิ่มขึ้น)ลดลง</t>
  </si>
  <si>
    <t>ลูกหนี้การค้า</t>
  </si>
  <si>
    <t>สินทรัพย์ไม่มีตัวตน</t>
  </si>
  <si>
    <t>หนี้สินดำเนินงานเพิ่มขึ้น(ลดลง)</t>
  </si>
  <si>
    <t>เงินสดสุทธิใช้ไปในกิจกรรมดำเนินงาน</t>
  </si>
  <si>
    <t>กระแสเงินสดจากกิจกรรมลงทุน</t>
  </si>
  <si>
    <t>ซื้อสินทรัพย์ถาวร</t>
  </si>
  <si>
    <t>เงินสดสุทธิใช้ไปในกิจกรรมลงทุน</t>
  </si>
  <si>
    <t>กระแสเงินสดจากกิจกรรมจัดหาเงิน</t>
  </si>
  <si>
    <t>เงินเบิกเกินบัญชีธนาคารเพิ่มขึ้น(ลดลง)</t>
  </si>
  <si>
    <t>เงินกู้ยืมระยะสั้นจากธนาคารเพิ่มขึ้น</t>
  </si>
  <si>
    <t>เงินกู้ยืมระยะสั้นอื่นเพิ่มขึ้น</t>
  </si>
  <si>
    <t>ชำระคืนเงินกู้ยืมระยะสั้นอื่น</t>
  </si>
  <si>
    <t>เงินกู้ยืมระยะยาวจากธนาคารเพิ่มขึ้น</t>
  </si>
  <si>
    <t>ชำระคืนเงินกู้ยืมระยะยาวจากธนาคาร</t>
  </si>
  <si>
    <t>จ่ายชำระหนี้เจ้าหนี้เช่าซื้อ</t>
  </si>
  <si>
    <t>จ่ายเงินปันผล</t>
  </si>
  <si>
    <t>เงินสดสุทธิได้มาจากกิจกรรมจัดหาเงิน</t>
  </si>
  <si>
    <t>เงินสดและรายการเทียบเท่าเงินสดเพิ่มขึ้น(ลดลง)สุทธิ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</si>
  <si>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</si>
  <si>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</si>
  <si>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ข้อมูลเพิ่มเติมประกอบกระแสเงินสด</t>
  </si>
  <si>
    <t>เงินสดจ่ายในระหว่างปี</t>
  </si>
  <si>
    <t>รายการที่ไม่เป็นตัวเงิน ปี 2548</t>
  </si>
  <si>
    <t>อาคารและเครื่องจักรที่เพิ่มขึ้นจำนวน 19.39 ล้านบาท เกิดจากหนี้สินหมุนเวียนอื่นเพิ่มขึ้นจำนวน 19.39 ล้านบาท</t>
  </si>
  <si>
    <t xml:space="preserve">บริษัทได้ซื้อทรัพย์สินถาวรซึ่งมีราคาต้นทุนรวม 2.02 ล้านบาท ซึ่ง 1.50 ล้านบาท ซึ้อโดยวิธีสัญญาเช่าซื้อและอีก 0.52 ล้านบาท </t>
  </si>
  <si>
    <t>จ่ายชำระเป็นเงินสด</t>
  </si>
  <si>
    <t>รายการที่ไม่เป็นตัวเงิน ปี 2547</t>
  </si>
  <si>
    <t>เครื่องจักรที่เพิ่มขึ้นจำนวน 4.88 ล้านบาท เกิดจากหนี้สินหมุนเวียนอื่นเพิ่มขึ้นจำนวน 4.88 ล้านบาท</t>
  </si>
  <si>
    <t xml:space="preserve">บริษัทได้ซื้อทรัพย์สินถาวรซึ่งมีราคาต้นทุนรวม 4.34 ล้านบาท ซึ่ง 3.26 ล้านบาท ซึ้อโดยวิธีสัญญาเช่าซื้อและอีก 1.08 ล้านบาท </t>
  </si>
  <si>
    <t>STATEMENTS OF CASH FLOWS</t>
  </si>
  <si>
    <t>CASH FLOWS FROM OPERATING ACTIVITIES</t>
  </si>
  <si>
    <t>Adjustments to reconcile net profit to net cash provided by (used in) operating activities</t>
  </si>
  <si>
    <t>Depreciation and amortization</t>
  </si>
  <si>
    <t>Amortization of discount on notes payable</t>
  </si>
  <si>
    <t>Bad debts and doubtful accounts</t>
  </si>
  <si>
    <t>Income of trade accounts payable written off</t>
  </si>
  <si>
    <t>Unrealized loss (gain) on exchange rate</t>
  </si>
  <si>
    <t>Profit from operating activities before changes in operating assets and liabilities</t>
  </si>
  <si>
    <t>(Increase) decrease in operating assets</t>
  </si>
  <si>
    <t>Trade accounts receivable</t>
  </si>
  <si>
    <t>Intangible asset</t>
  </si>
  <si>
    <t>Increase (decrease) in operating liabilities</t>
  </si>
  <si>
    <t>Net Cash Used in Operating Activities</t>
  </si>
  <si>
    <t>CASH FLOWS FROM INVESTING ACTIVITES</t>
  </si>
  <si>
    <t>Purchases of fixed assets</t>
  </si>
  <si>
    <t>Net Cash Used in Investing Activities</t>
  </si>
  <si>
    <t>CASH FLOWS FROM FINANCING ACTIVITIES</t>
  </si>
  <si>
    <t>Increase (decrease) in bank overdrafts</t>
  </si>
  <si>
    <t>Increase in short-term loans from banks</t>
  </si>
  <si>
    <t>Increase in other short-term loans</t>
  </si>
  <si>
    <t>Repayment of other short-term loans</t>
  </si>
  <si>
    <t>Increase in long-term loans form banks</t>
  </si>
  <si>
    <t>Repayment of long-term loans from banks</t>
  </si>
  <si>
    <t>Repayment of hire-purchase</t>
  </si>
  <si>
    <t>Dividend paid</t>
  </si>
  <si>
    <t>Net Cash Provided by Financing Activities</t>
  </si>
  <si>
    <t>NET  INCREASE (DECREASE) IN CASH AND CASH EQUIVALENTS</t>
  </si>
  <si>
    <t>CASH AND CASH EQUIVALENTS AT THE BEGINNING OF THE YEAR</t>
  </si>
  <si>
    <t>CASH AND CASH EQUIVALENTS AT THE END OF THE YEAR</t>
  </si>
  <si>
    <t>SUPPLEMENTAL DISCLOSURES OF CASH FLOWS INFORMATION</t>
  </si>
  <si>
    <t>Cash paid during the year</t>
  </si>
  <si>
    <t>Non-monetary transactions in year 2005</t>
  </si>
  <si>
    <t xml:space="preserve">Increase in building and machinery in the amount of Baht 19.39 million occurring from the increase in other current </t>
  </si>
  <si>
    <t>liabilities in the amount of Baht 19.39 million.</t>
  </si>
  <si>
    <t>The Company has purchases of fixed assets in the amount of Baht 2.02 million.  The Company entered into a hire-</t>
  </si>
  <si>
    <t>purchase agreement for the portion of Baht 1.50 million and paid cash for the remainder portion of Baht 5.20 million.</t>
  </si>
  <si>
    <t>Non-monetary transactions in year 2004</t>
  </si>
  <si>
    <t xml:space="preserve">Increase in machinery in the amount of Baht 4.88 million occurring from the increase in other current liabilities in the </t>
  </si>
  <si>
    <t>amount of Baht 4.88 million.</t>
  </si>
  <si>
    <t>The Company has purchases of fixed assets in the amount of Baht 4.34 million.  The Company entered into a hire-purchase</t>
  </si>
  <si>
    <t xml:space="preserve"> agreement for the portion of Baht 3.26 million and paid cash for the reminder portion of Baht 1.08 million.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</si>
</sst>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$&quot;#,##0_);\(\t&quot;$&quot;#,##0\)"/>
    <numFmt numFmtId="209" formatCode="\t&quot;$&quot;#,##0_);[Red]\(\t&quot;$&quot;#,##0\)"/>
    <numFmt numFmtId="210" formatCode="\t&quot;$&quot;#,##0.00_);\(\t&quot;$&quot;#,##0.00\)"/>
    <numFmt numFmtId="211" formatCode="\t&quot;$&quot;#,##0.00_);[Red]\(\t&quot;$&quot;#,##0.00\)"/>
    <numFmt numFmtId="212" formatCode="\t&quot;฿&quot;#,##0_);\(\t&quot;฿&quot;#,##0\)"/>
    <numFmt numFmtId="213" formatCode="\t&quot;฿&quot;#,##0_);[Red]\(\t&quot;฿&quot;#,##0\)"/>
    <numFmt numFmtId="214" formatCode="\t&quot;฿&quot;#,##0.00_);\(\t&quot;฿&quot;#,##0.00\)"/>
    <numFmt numFmtId="215" formatCode="\t&quot;฿&quot;#,##0.00_);[Red]\(\t&quot;฿&quot;#,##0.00\)"/>
    <numFmt numFmtId="216" formatCode="0.0%"/>
    <numFmt numFmtId="217" formatCode="#,##0.00;[Red]\(#,##0.00\)"/>
    <numFmt numFmtId="218" formatCode="#,##0.00;\(#,##0.00\)"/>
    <numFmt numFmtId="219" formatCode="_(* #,##0.00_);_(* \(#,##0.00\);_(* &quot;-&quot;_);_(@_)"/>
    <numFmt numFmtId="220" formatCode="#,##0.00_ ;[Red]\-#,##0.00\ "/>
    <numFmt numFmtId="221" formatCode="#,##0_ ;[Red]\-#,##0\ "/>
    <numFmt numFmtId="222" formatCode="_-* #,##0_-;\-* #,##0_-;_-* &quot;-&quot;??_-;_-@_-"/>
    <numFmt numFmtId="223" formatCode="#,##0.00\ ;\(#,##0.00\)"/>
    <numFmt numFmtId="224" formatCode="d\-mm\-yy"/>
    <numFmt numFmtId="225" formatCode="d\-m\-yy"/>
    <numFmt numFmtId="226" formatCode="mm/dd/yy"/>
    <numFmt numFmtId="227" formatCode="_(* #,##0_);_(* \(#,##0\);_(* &quot;-&quot;??_);_(@_)"/>
    <numFmt numFmtId="228" formatCode="#,##0.00\ ;\(#,##0.00\);\-\ "/>
    <numFmt numFmtId="229" formatCode="#,##0\ ;\(#,##0\)"/>
    <numFmt numFmtId="230" formatCode="#,##0.0000_ ;[Red]\-#,##0.0000\ "/>
    <numFmt numFmtId="231" formatCode="d\ \ด\ด\ด\ด\ \b\b\b\b"/>
    <numFmt numFmtId="232" formatCode="#,##0.00_ ;\-#,##0.00\ "/>
    <numFmt numFmtId="233" formatCode="#,##0;\(#,##0\)"/>
    <numFmt numFmtId="234" formatCode="#,##0.0_ ;[Red]\-#,##0.0\ "/>
    <numFmt numFmtId="235" formatCode="_(* #,##0.0_);_(* \(#,##0.0\);_(* &quot;-&quot;??_);_(@_)"/>
  </numFmts>
  <fonts count="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3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9" fontId="4" fillId="0" borderId="0" xfId="0" applyNumberFormat="1" applyFont="1" applyFill="1" applyAlignment="1">
      <alignment horizontal="right"/>
    </xf>
    <xf numFmtId="0" fontId="4" fillId="0" borderId="0" xfId="19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Fill="1" applyAlignment="1">
      <alignment horizontal="right"/>
    </xf>
    <xf numFmtId="203" fontId="4" fillId="0" borderId="0" xfId="0" applyNumberFormat="1" applyFont="1" applyFill="1" applyBorder="1" applyAlignment="1">
      <alignment horizontal="right"/>
    </xf>
    <xf numFmtId="203" fontId="4" fillId="0" borderId="1" xfId="0" applyNumberFormat="1" applyFont="1" applyFill="1" applyBorder="1" applyAlignment="1">
      <alignment horizontal="right"/>
    </xf>
    <xf numFmtId="203" fontId="4" fillId="0" borderId="0" xfId="19" applyNumberFormat="1" applyFont="1" applyFill="1" applyBorder="1" applyAlignment="1">
      <alignment horizontal="right"/>
    </xf>
    <xf numFmtId="203" fontId="4" fillId="2" borderId="0" xfId="25" applyNumberFormat="1" applyFont="1" applyFill="1">
      <alignment/>
      <protection/>
    </xf>
    <xf numFmtId="203" fontId="4" fillId="0" borderId="0" xfId="19" applyNumberFormat="1" applyFont="1" applyFill="1" applyBorder="1" applyAlignment="1" quotePrefix="1">
      <alignment horizontal="right"/>
    </xf>
    <xf numFmtId="203" fontId="4" fillId="0" borderId="0" xfId="0" applyNumberFormat="1" applyFont="1" applyFill="1" applyAlignment="1">
      <alignment/>
    </xf>
    <xf numFmtId="203" fontId="4" fillId="0" borderId="0" xfId="19" applyNumberFormat="1" applyFont="1" applyFill="1" applyAlignment="1">
      <alignment/>
    </xf>
    <xf numFmtId="203" fontId="4" fillId="0" borderId="2" xfId="0" applyNumberFormat="1" applyFont="1" applyFill="1" applyBorder="1" applyAlignment="1">
      <alignment horizontal="right"/>
    </xf>
    <xf numFmtId="203" fontId="4" fillId="0" borderId="2" xfId="19" applyNumberFormat="1" applyFont="1" applyFill="1" applyBorder="1" applyAlignment="1">
      <alignment horizontal="right"/>
    </xf>
    <xf numFmtId="22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229" fontId="4" fillId="0" borderId="0" xfId="0" applyNumberFormat="1" applyFont="1" applyFill="1" applyAlignment="1">
      <alignment/>
    </xf>
    <xf numFmtId="0" fontId="4" fillId="0" borderId="0" xfId="19" applyFont="1" applyFill="1" applyAlignment="1">
      <alignment horizontal="left"/>
    </xf>
    <xf numFmtId="49" fontId="4" fillId="0" borderId="0" xfId="19" applyNumberFormat="1" applyFont="1" applyFill="1" applyAlignment="1">
      <alignment horizontal="center"/>
    </xf>
    <xf numFmtId="0" fontId="4" fillId="0" borderId="0" xfId="19" applyFont="1" applyFill="1" applyBorder="1" applyAlignment="1">
      <alignment horizontal="left"/>
    </xf>
    <xf numFmtId="203" fontId="4" fillId="0" borderId="0" xfId="19" applyNumberFormat="1" applyFont="1" applyFill="1" applyAlignment="1">
      <alignment horizontal="right"/>
    </xf>
    <xf numFmtId="0" fontId="4" fillId="0" borderId="0" xfId="19" applyFont="1" applyFill="1" applyAlignment="1" quotePrefix="1">
      <alignment horizontal="center"/>
    </xf>
    <xf numFmtId="0" fontId="4" fillId="0" borderId="0" xfId="19" applyFont="1" applyFill="1" applyAlignment="1">
      <alignment horizontal="center"/>
    </xf>
    <xf numFmtId="0" fontId="4" fillId="0" borderId="0" xfId="19" applyFont="1" applyFill="1" applyAlignment="1">
      <alignment/>
    </xf>
    <xf numFmtId="0" fontId="4" fillId="0" borderId="0" xfId="19" applyFont="1" applyFill="1" applyBorder="1" applyAlignment="1">
      <alignment/>
    </xf>
    <xf numFmtId="203" fontId="4" fillId="0" borderId="1" xfId="19" applyNumberFormat="1" applyFont="1" applyFill="1" applyBorder="1" applyAlignment="1">
      <alignment horizontal="right"/>
    </xf>
    <xf numFmtId="203" fontId="4" fillId="0" borderId="0" xfId="19" applyNumberFormat="1" applyFont="1" applyFill="1" applyBorder="1" applyAlignment="1">
      <alignment/>
    </xf>
    <xf numFmtId="203" fontId="4" fillId="0" borderId="1" xfId="1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03" fontId="4" fillId="0" borderId="1" xfId="19" applyNumberFormat="1" applyFont="1" applyFill="1" applyBorder="1" applyAlignment="1">
      <alignment/>
    </xf>
    <xf numFmtId="203" fontId="4" fillId="0" borderId="3" xfId="19" applyNumberFormat="1" applyFont="1" applyFill="1" applyBorder="1" applyAlignment="1">
      <alignment horizontal="right"/>
    </xf>
    <xf numFmtId="43" fontId="4" fillId="0" borderId="0" xfId="19" applyNumberFormat="1" applyFont="1" applyFill="1" applyBorder="1" applyAlignment="1">
      <alignment horizontal="right"/>
    </xf>
    <xf numFmtId="203" fontId="5" fillId="0" borderId="0" xfId="0" applyNumberFormat="1" applyFont="1" applyFill="1" applyBorder="1" applyAlignment="1">
      <alignment/>
    </xf>
    <xf numFmtId="203" fontId="4" fillId="0" borderId="1" xfId="19" applyNumberFormat="1" applyFont="1" applyFill="1" applyBorder="1" applyAlignment="1" quotePrefix="1">
      <alignment horizontal="right"/>
    </xf>
    <xf numFmtId="203" fontId="4" fillId="0" borderId="2" xfId="19" applyNumberFormat="1" applyFont="1" applyFill="1" applyBorder="1" applyAlignment="1">
      <alignment/>
    </xf>
    <xf numFmtId="222" fontId="5" fillId="0" borderId="0" xfId="0" applyNumberFormat="1" applyFont="1" applyFill="1" applyAlignment="1">
      <alignment/>
    </xf>
    <xf numFmtId="222" fontId="4" fillId="0" borderId="0" xfId="19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229" fontId="4" fillId="0" borderId="0" xfId="0" applyNumberFormat="1" applyFont="1" applyFill="1" applyBorder="1" applyAlignment="1" quotePrefix="1">
      <alignment horizontal="right"/>
    </xf>
    <xf numFmtId="229" fontId="4" fillId="0" borderId="0" xfId="0" applyNumberFormat="1" applyFont="1" applyFill="1" applyBorder="1" applyAlignment="1">
      <alignment/>
    </xf>
    <xf numFmtId="16" fontId="5" fillId="0" borderId="0" xfId="0" applyNumberFormat="1" applyFont="1" applyFill="1" applyAlignment="1">
      <alignment/>
    </xf>
    <xf numFmtId="231" fontId="4" fillId="0" borderId="1" xfId="0" applyNumberFormat="1" applyFont="1" applyFill="1" applyBorder="1" applyAlignment="1">
      <alignment horizontal="center"/>
    </xf>
    <xf numFmtId="1" fontId="4" fillId="0" borderId="0" xfId="19" applyNumberFormat="1" applyFont="1" applyFill="1" applyAlignment="1">
      <alignment horizontal="center"/>
    </xf>
    <xf numFmtId="0" fontId="4" fillId="0" borderId="0" xfId="19" applyNumberFormat="1" applyFont="1" applyFill="1" applyAlignment="1">
      <alignment horizontal="left"/>
    </xf>
    <xf numFmtId="0" fontId="4" fillId="0" borderId="0" xfId="19" applyNumberFormat="1" applyFont="1" applyFill="1" applyAlignment="1">
      <alignment/>
    </xf>
    <xf numFmtId="0" fontId="4" fillId="0" borderId="0" xfId="19" applyFont="1" applyFill="1" applyAlignment="1">
      <alignment horizontal="center"/>
    </xf>
    <xf numFmtId="0" fontId="4" fillId="0" borderId="0" xfId="19" applyFont="1" applyFill="1" applyAlignment="1">
      <alignment horizontal="center" shrinkToFit="1"/>
    </xf>
    <xf numFmtId="0" fontId="4" fillId="0" borderId="0" xfId="19" applyFont="1" applyFill="1" applyAlignment="1">
      <alignment horizontal="center" shrinkToFit="1"/>
    </xf>
    <xf numFmtId="0" fontId="4" fillId="0" borderId="0" xfId="19" applyFont="1" applyFill="1" applyBorder="1" applyAlignment="1">
      <alignment horizontal="center" shrinkToFit="1"/>
    </xf>
    <xf numFmtId="0" fontId="4" fillId="0" borderId="1" xfId="19" applyFont="1" applyFill="1" applyBorder="1" applyAlignment="1">
      <alignment horizontal="center" shrinkToFit="1"/>
    </xf>
    <xf numFmtId="0" fontId="4" fillId="0" borderId="1" xfId="19" applyFont="1" applyFill="1" applyBorder="1" applyAlignment="1">
      <alignment horizontal="center" shrinkToFit="1"/>
    </xf>
    <xf numFmtId="49" fontId="4" fillId="0" borderId="4" xfId="19" applyNumberFormat="1" applyFont="1" applyFill="1" applyBorder="1" applyAlignment="1">
      <alignment horizontal="center" shrinkToFit="1"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Alignment="1">
      <alignment/>
    </xf>
    <xf numFmtId="203" fontId="4" fillId="0" borderId="0" xfId="0" applyNumberFormat="1" applyFont="1" applyFill="1" applyAlignment="1" quotePrefix="1">
      <alignment horizontal="right"/>
    </xf>
    <xf numFmtId="203" fontId="4" fillId="0" borderId="0" xfId="0" applyNumberFormat="1" applyFont="1" applyFill="1" applyBorder="1" applyAlignment="1">
      <alignment/>
    </xf>
    <xf numFmtId="9" fontId="5" fillId="0" borderId="0" xfId="26" applyFont="1" applyFill="1" applyAlignment="1">
      <alignment/>
    </xf>
    <xf numFmtId="229" fontId="5" fillId="0" borderId="0" xfId="0" applyNumberFormat="1" applyFont="1" applyFill="1" applyAlignment="1">
      <alignment/>
    </xf>
    <xf numFmtId="222" fontId="4" fillId="0" borderId="0" xfId="19" applyNumberFormat="1" applyFont="1" applyFill="1" applyAlignment="1">
      <alignment horizontal="center"/>
    </xf>
    <xf numFmtId="229" fontId="4" fillId="0" borderId="0" xfId="0" applyNumberFormat="1" applyFont="1" applyFill="1" applyBorder="1" applyAlignment="1">
      <alignment horizontal="center"/>
    </xf>
    <xf numFmtId="203" fontId="4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 horizontal="center"/>
    </xf>
    <xf numFmtId="203" fontId="4" fillId="0" borderId="0" xfId="0" applyNumberFormat="1" applyFont="1" applyFill="1" applyBorder="1" applyAlignment="1" quotePrefix="1">
      <alignment horizontal="right"/>
    </xf>
    <xf numFmtId="222" fontId="4" fillId="0" borderId="0" xfId="19" applyNumberFormat="1" applyFont="1" applyFill="1" applyBorder="1" applyAlignment="1">
      <alignment horizontal="center"/>
    </xf>
    <xf numFmtId="203" fontId="4" fillId="0" borderId="2" xfId="0" applyNumberFormat="1" applyFont="1" applyFill="1" applyBorder="1" applyAlignment="1">
      <alignment/>
    </xf>
    <xf numFmtId="232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203" fontId="4" fillId="0" borderId="3" xfId="0" applyNumberFormat="1" applyFont="1" applyFill="1" applyBorder="1" applyAlignment="1">
      <alignment horizontal="right"/>
    </xf>
    <xf numFmtId="222" fontId="4" fillId="0" borderId="0" xfId="19" applyNumberFormat="1" applyFont="1" applyFill="1" applyBorder="1" applyAlignment="1" quotePrefix="1">
      <alignment horizontal="center"/>
    </xf>
    <xf numFmtId="222" fontId="4" fillId="0" borderId="0" xfId="19" applyNumberFormat="1" applyFont="1" applyFill="1" applyBorder="1" applyAlignment="1">
      <alignment horizontal="right"/>
    </xf>
    <xf numFmtId="20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17" applyFont="1" applyFill="1" applyAlignment="1">
      <alignment horizontal="center"/>
    </xf>
    <xf numFmtId="0" fontId="5" fillId="0" borderId="0" xfId="24" applyFont="1" applyFill="1">
      <alignment/>
      <protection/>
    </xf>
    <xf numFmtId="0" fontId="4" fillId="0" borderId="0" xfId="17" applyFont="1" applyFill="1" applyAlignment="1">
      <alignment horizontal="center" shrinkToFit="1"/>
    </xf>
    <xf numFmtId="0" fontId="4" fillId="0" borderId="0" xfId="17" applyFont="1" applyFill="1" applyAlignment="1">
      <alignment horizontal="center" shrinkToFit="1"/>
    </xf>
    <xf numFmtId="0" fontId="4" fillId="0" borderId="0" xfId="17" applyFont="1" applyFill="1" applyBorder="1" applyAlignment="1">
      <alignment horizontal="center" shrinkToFit="1"/>
    </xf>
    <xf numFmtId="0" fontId="4" fillId="0" borderId="1" xfId="17" applyFont="1" applyFill="1" applyBorder="1" applyAlignment="1">
      <alignment horizontal="center" shrinkToFit="1"/>
    </xf>
    <xf numFmtId="0" fontId="4" fillId="0" borderId="1" xfId="17" applyFont="1" applyFill="1" applyBorder="1" applyAlignment="1">
      <alignment horizontal="center" shrinkToFit="1"/>
    </xf>
    <xf numFmtId="49" fontId="4" fillId="0" borderId="4" xfId="17" applyNumberFormat="1" applyFont="1" applyFill="1" applyBorder="1" applyAlignment="1">
      <alignment horizontal="center" shrinkToFit="1"/>
    </xf>
    <xf numFmtId="0" fontId="4" fillId="0" borderId="0" xfId="17" applyNumberFormat="1" applyFont="1" applyFill="1" applyBorder="1" applyAlignment="1">
      <alignment horizontal="center" shrinkToFit="1"/>
    </xf>
    <xf numFmtId="0" fontId="4" fillId="0" borderId="0" xfId="24" applyFont="1" applyFill="1" applyAlignment="1">
      <alignment horizontal="left"/>
      <protection/>
    </xf>
    <xf numFmtId="0" fontId="4" fillId="0" borderId="0" xfId="24" applyFont="1" applyFill="1" applyAlignment="1">
      <alignment horizontal="center"/>
      <protection/>
    </xf>
    <xf numFmtId="0" fontId="4" fillId="0" borderId="0" xfId="24" applyFont="1" applyFill="1" applyBorder="1" applyAlignment="1">
      <alignment horizontal="left"/>
      <protection/>
    </xf>
    <xf numFmtId="37" fontId="4" fillId="0" borderId="0" xfId="24" applyNumberFormat="1" applyFont="1" applyFill="1" applyAlignment="1">
      <alignment horizontal="right"/>
      <protection/>
    </xf>
    <xf numFmtId="37" fontId="4" fillId="0" borderId="0" xfId="24" applyNumberFormat="1" applyFont="1" applyFill="1">
      <alignment/>
      <protection/>
    </xf>
    <xf numFmtId="0" fontId="4" fillId="0" borderId="0" xfId="24" applyFont="1" applyFill="1">
      <alignment/>
      <protection/>
    </xf>
    <xf numFmtId="222" fontId="4" fillId="0" borderId="0" xfId="17" applyNumberFormat="1" applyFont="1" applyFill="1" applyBorder="1" applyAlignment="1">
      <alignment/>
    </xf>
    <xf numFmtId="203" fontId="4" fillId="0" borderId="0" xfId="27" applyNumberFormat="1" applyFont="1" applyFill="1" applyAlignment="1" quotePrefix="1">
      <alignment horizontal="right"/>
    </xf>
    <xf numFmtId="203" fontId="4" fillId="0" borderId="0" xfId="24" applyNumberFormat="1" applyFont="1" applyFill="1" applyBorder="1">
      <alignment/>
      <protection/>
    </xf>
    <xf numFmtId="203" fontId="4" fillId="0" borderId="0" xfId="31" applyNumberFormat="1" applyFont="1" applyFill="1" applyAlignment="1">
      <alignment horizontal="right"/>
      <protection/>
    </xf>
    <xf numFmtId="222" fontId="5" fillId="0" borderId="0" xfId="24" applyNumberFormat="1" applyFont="1" applyFill="1">
      <alignment/>
      <protection/>
    </xf>
    <xf numFmtId="229" fontId="5" fillId="0" borderId="0" xfId="24" applyNumberFormat="1" applyFont="1" applyFill="1">
      <alignment/>
      <protection/>
    </xf>
    <xf numFmtId="222" fontId="4" fillId="0" borderId="0" xfId="17" applyNumberFormat="1" applyFont="1" applyFill="1" applyAlignment="1">
      <alignment horizontal="center"/>
    </xf>
    <xf numFmtId="203" fontId="4" fillId="0" borderId="0" xfId="24" applyNumberFormat="1" applyFont="1" applyFill="1">
      <alignment/>
      <protection/>
    </xf>
    <xf numFmtId="229" fontId="4" fillId="0" borderId="0" xfId="24" applyNumberFormat="1" applyFont="1" applyFill="1" applyBorder="1" applyAlignment="1">
      <alignment horizontal="center"/>
      <protection/>
    </xf>
    <xf numFmtId="229" fontId="4" fillId="0" borderId="0" xfId="24" applyNumberFormat="1" applyFont="1" applyFill="1" applyBorder="1" applyAlignment="1">
      <alignment horizontal="right"/>
      <protection/>
    </xf>
    <xf numFmtId="203" fontId="4" fillId="0" borderId="4" xfId="27" applyNumberFormat="1" applyFont="1" applyFill="1" applyBorder="1" applyAlignment="1">
      <alignment horizontal="right"/>
    </xf>
    <xf numFmtId="203" fontId="4" fillId="0" borderId="0" xfId="24" applyNumberFormat="1" applyFont="1" applyFill="1" applyBorder="1" applyAlignment="1">
      <alignment horizontal="right"/>
      <protection/>
    </xf>
    <xf numFmtId="203" fontId="4" fillId="0" borderId="4" xfId="31" applyNumberFormat="1" applyFont="1" applyFill="1" applyBorder="1" applyAlignment="1">
      <alignment horizontal="right"/>
      <protection/>
    </xf>
    <xf numFmtId="0" fontId="4" fillId="0" borderId="0" xfId="24" applyFont="1" applyFill="1" applyAlignment="1" quotePrefix="1">
      <alignment horizontal="center"/>
      <protection/>
    </xf>
    <xf numFmtId="203" fontId="4" fillId="0" borderId="0" xfId="31" applyNumberFormat="1" applyFont="1" applyFill="1" applyBorder="1" applyAlignment="1">
      <alignment horizontal="right"/>
      <protection/>
    </xf>
    <xf numFmtId="203" fontId="4" fillId="0" borderId="0" xfId="27" applyNumberFormat="1" applyFont="1" applyFill="1" applyBorder="1" applyAlignment="1" quotePrefix="1">
      <alignment horizontal="right"/>
    </xf>
    <xf numFmtId="203" fontId="4" fillId="0" borderId="0" xfId="31" applyNumberFormat="1" applyFont="1" applyFill="1" applyBorder="1">
      <alignment/>
      <protection/>
    </xf>
    <xf numFmtId="222" fontId="4" fillId="0" borderId="0" xfId="17" applyNumberFormat="1" applyFont="1" applyFill="1" applyBorder="1" applyAlignment="1">
      <alignment horizontal="center"/>
    </xf>
    <xf numFmtId="203" fontId="4" fillId="0" borderId="4" xfId="24" applyNumberFormat="1" applyFont="1" applyFill="1" applyBorder="1" applyAlignment="1">
      <alignment horizontal="right"/>
      <protection/>
    </xf>
    <xf numFmtId="229" fontId="4" fillId="0" borderId="0" xfId="24" applyNumberFormat="1" applyFont="1" applyFill="1" applyBorder="1">
      <alignment/>
      <protection/>
    </xf>
    <xf numFmtId="203" fontId="4" fillId="0" borderId="2" xfId="24" applyNumberFormat="1" applyFont="1" applyFill="1" applyBorder="1">
      <alignment/>
      <protection/>
    </xf>
    <xf numFmtId="203" fontId="4" fillId="0" borderId="2" xfId="31" applyNumberFormat="1" applyFont="1" applyFill="1" applyBorder="1">
      <alignment/>
      <protection/>
    </xf>
    <xf numFmtId="0" fontId="4" fillId="0" borderId="0" xfId="24" applyFont="1" applyFill="1" applyBorder="1" applyAlignment="1">
      <alignment horizontal="right"/>
      <protection/>
    </xf>
    <xf numFmtId="203" fontId="4" fillId="0" borderId="3" xfId="24" applyNumberFormat="1" applyFont="1" applyFill="1" applyBorder="1" applyAlignment="1">
      <alignment horizontal="right"/>
      <protection/>
    </xf>
    <xf numFmtId="203" fontId="4" fillId="0" borderId="3" xfId="31" applyNumberFormat="1" applyFont="1" applyFill="1" applyBorder="1" applyAlignment="1">
      <alignment horizontal="right"/>
      <protection/>
    </xf>
    <xf numFmtId="222" fontId="4" fillId="0" borderId="0" xfId="17" applyNumberFormat="1" applyFont="1" applyFill="1" applyBorder="1" applyAlignment="1">
      <alignment horizontal="right"/>
    </xf>
    <xf numFmtId="203" fontId="4" fillId="0" borderId="5" xfId="24" applyNumberFormat="1" applyFont="1" applyFill="1" applyBorder="1" applyAlignment="1">
      <alignment horizontal="right"/>
      <protection/>
    </xf>
    <xf numFmtId="203" fontId="4" fillId="0" borderId="5" xfId="31" applyNumberFormat="1" applyFont="1" applyFill="1" applyBorder="1" applyAlignment="1">
      <alignment horizontal="right"/>
      <protection/>
    </xf>
    <xf numFmtId="3" fontId="4" fillId="0" borderId="0" xfId="24" applyNumberFormat="1" applyFont="1" applyFill="1" applyBorder="1" applyAlignment="1">
      <alignment horizontal="right"/>
      <protection/>
    </xf>
    <xf numFmtId="37" fontId="4" fillId="0" borderId="0" xfId="24" applyNumberFormat="1" applyFont="1" applyFill="1" applyBorder="1" applyAlignment="1">
      <alignment horizontal="right"/>
      <protection/>
    </xf>
    <xf numFmtId="37" fontId="4" fillId="0" borderId="0" xfId="24" applyNumberFormat="1" applyFont="1" applyFill="1" applyBorder="1">
      <alignment/>
      <protection/>
    </xf>
    <xf numFmtId="0" fontId="4" fillId="0" borderId="0" xfId="24" applyFont="1" applyFill="1" applyBorder="1">
      <alignment/>
      <protection/>
    </xf>
    <xf numFmtId="229" fontId="4" fillId="0" borderId="0" xfId="24" applyNumberFormat="1" applyFont="1" applyFill="1" applyBorder="1" applyAlignment="1" quotePrefix="1">
      <alignment horizontal="right"/>
      <protection/>
    </xf>
    <xf numFmtId="0" fontId="5" fillId="0" borderId="0" xfId="24" applyFont="1" applyFill="1" applyBorder="1">
      <alignment/>
      <protection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222" fontId="4" fillId="0" borderId="1" xfId="1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203" fontId="4" fillId="0" borderId="1" xfId="0" applyNumberFormat="1" applyFont="1" applyFill="1" applyBorder="1" applyAlignment="1">
      <alignment/>
    </xf>
    <xf numFmtId="9" fontId="4" fillId="0" borderId="0" xfId="26" applyFont="1" applyFill="1" applyBorder="1" applyAlignment="1">
      <alignment/>
    </xf>
    <xf numFmtId="203" fontId="4" fillId="0" borderId="6" xfId="19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Continuous" wrapText="1" shrinkToFi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Fill="1" applyBorder="1" applyAlignment="1" quotePrefix="1">
      <alignment horizontal="centerContinuous"/>
    </xf>
    <xf numFmtId="37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 quotePrefix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4" fillId="0" borderId="0" xfId="32" applyFont="1" applyFill="1" applyAlignment="1">
      <alignment horizontal="center" wrapText="1" shrinkToFit="1"/>
      <protection/>
    </xf>
    <xf numFmtId="0" fontId="4" fillId="0" borderId="0" xfId="32" applyFont="1" applyFill="1">
      <alignment/>
      <protection/>
    </xf>
    <xf numFmtId="0" fontId="4" fillId="0" borderId="0" xfId="24" applyFont="1" applyFill="1" applyAlignment="1">
      <alignment horizontal="center" wrapText="1"/>
      <protection/>
    </xf>
    <xf numFmtId="0" fontId="4" fillId="0" borderId="0" xfId="32" applyFont="1" applyFill="1" applyAlignment="1">
      <alignment horizontal="center" shrinkToFit="1"/>
      <protection/>
    </xf>
    <xf numFmtId="0" fontId="4" fillId="0" borderId="0" xfId="32" applyFont="1" applyFill="1" applyAlignment="1">
      <alignment horizontal="center" wrapText="1"/>
      <protection/>
    </xf>
    <xf numFmtId="0" fontId="4" fillId="0" borderId="0" xfId="32" applyFont="1" applyFill="1" applyAlignment="1">
      <alignment horizontal="centerContinuous" wrapText="1"/>
      <protection/>
    </xf>
    <xf numFmtId="0" fontId="4" fillId="0" borderId="0" xfId="32" applyFont="1" applyAlignment="1">
      <alignment horizontal="centerContinuous" wrapText="1"/>
      <protection/>
    </xf>
    <xf numFmtId="222" fontId="4" fillId="0" borderId="1" xfId="28" applyNumberFormat="1" applyFont="1" applyFill="1" applyBorder="1" applyAlignment="1">
      <alignment horizontal="center"/>
    </xf>
    <xf numFmtId="0" fontId="4" fillId="0" borderId="0" xfId="32" applyFont="1" applyFill="1" applyBorder="1" applyAlignment="1">
      <alignment horizontal="center"/>
      <protection/>
    </xf>
    <xf numFmtId="49" fontId="4" fillId="0" borderId="0" xfId="32" applyNumberFormat="1" applyFont="1" applyFill="1" applyBorder="1" applyAlignment="1">
      <alignment horizontal="center" vertical="top"/>
      <protection/>
    </xf>
    <xf numFmtId="49" fontId="4" fillId="0" borderId="0" xfId="32" applyNumberFormat="1" applyFont="1" applyFill="1" applyBorder="1" applyAlignment="1">
      <alignment horizontal="center"/>
      <protection/>
    </xf>
    <xf numFmtId="49" fontId="4" fillId="0" borderId="0" xfId="24" applyNumberFormat="1" applyFont="1" applyFill="1" applyBorder="1" applyAlignment="1">
      <alignment horizontal="center" vertical="top" wrapText="1"/>
      <protection/>
    </xf>
    <xf numFmtId="49" fontId="4" fillId="0" borderId="0" xfId="32" applyNumberFormat="1" applyFont="1" applyFill="1" applyBorder="1" applyAlignment="1">
      <alignment horizontal="center" vertical="top" wrapText="1"/>
      <protection/>
    </xf>
    <xf numFmtId="0" fontId="4" fillId="0" borderId="0" xfId="32" applyFont="1" applyFill="1" applyAlignment="1">
      <alignment horizontal="center"/>
      <protection/>
    </xf>
    <xf numFmtId="0" fontId="4" fillId="0" borderId="1" xfId="32" applyFont="1" applyFill="1" applyBorder="1" applyAlignment="1">
      <alignment horizontal="center"/>
      <protection/>
    </xf>
    <xf numFmtId="49" fontId="4" fillId="0" borderId="1" xfId="32" applyNumberFormat="1" applyFont="1" applyFill="1" applyBorder="1" applyAlignment="1">
      <alignment horizontal="center" vertical="top"/>
      <protection/>
    </xf>
    <xf numFmtId="49" fontId="4" fillId="0" borderId="1" xfId="32" applyNumberFormat="1" applyFont="1" applyFill="1" applyBorder="1" applyAlignment="1">
      <alignment horizontal="center"/>
      <protection/>
    </xf>
    <xf numFmtId="49" fontId="4" fillId="0" borderId="1" xfId="24" applyNumberFormat="1" applyFont="1" applyFill="1" applyBorder="1" applyAlignment="1">
      <alignment horizontal="center" vertical="top" wrapText="1"/>
      <protection/>
    </xf>
    <xf numFmtId="0" fontId="4" fillId="0" borderId="0" xfId="32" applyFont="1" applyFill="1" applyBorder="1" applyAlignment="1">
      <alignment horizontal="left"/>
      <protection/>
    </xf>
    <xf numFmtId="203" fontId="4" fillId="0" borderId="0" xfId="27" applyNumberFormat="1" applyFont="1" applyFill="1" applyBorder="1" applyAlignment="1">
      <alignment/>
    </xf>
    <xf numFmtId="203" fontId="4" fillId="0" borderId="0" xfId="32" applyNumberFormat="1" applyFont="1" applyFill="1" applyBorder="1">
      <alignment/>
      <protection/>
    </xf>
    <xf numFmtId="203" fontId="4" fillId="0" borderId="1" xfId="27" applyNumberFormat="1" applyFont="1" applyFill="1" applyBorder="1" applyAlignment="1">
      <alignment/>
    </xf>
    <xf numFmtId="203" fontId="4" fillId="0" borderId="1" xfId="31" applyNumberFormat="1" applyFont="1" applyFill="1" applyBorder="1">
      <alignment/>
      <protection/>
    </xf>
    <xf numFmtId="0" fontId="4" fillId="0" borderId="0" xfId="32" applyFont="1" applyFill="1" applyBorder="1">
      <alignment/>
      <protection/>
    </xf>
    <xf numFmtId="203" fontId="4" fillId="0" borderId="0" xfId="28" applyNumberFormat="1" applyFont="1" applyFill="1" applyBorder="1" applyAlignment="1">
      <alignment/>
    </xf>
    <xf numFmtId="203" fontId="4" fillId="0" borderId="6" xfId="27" applyNumberFormat="1" applyFont="1" applyFill="1" applyBorder="1" applyAlignment="1">
      <alignment/>
    </xf>
    <xf numFmtId="203" fontId="4" fillId="0" borderId="2" xfId="31" applyNumberFormat="1" applyFont="1" applyFill="1" applyBorder="1" applyAlignment="1">
      <alignment horizontal="right"/>
      <protection/>
    </xf>
    <xf numFmtId="229" fontId="4" fillId="0" borderId="0" xfId="32" applyNumberFormat="1" applyFont="1" applyFill="1" applyBorder="1" applyAlignment="1">
      <alignment horizontal="right"/>
      <protection/>
    </xf>
    <xf numFmtId="229" fontId="4" fillId="0" borderId="0" xfId="32" applyNumberFormat="1" applyFont="1" applyFill="1" applyBorder="1">
      <alignment/>
      <protection/>
    </xf>
    <xf numFmtId="0" fontId="4" fillId="0" borderId="0" xfId="32" applyFont="1" applyFill="1" applyBorder="1" applyAlignment="1">
      <alignment horizontal="centerContinuous" wrapText="1" shrinkToFit="1"/>
      <protection/>
    </xf>
    <xf numFmtId="0" fontId="4" fillId="0" borderId="0" xfId="32" applyFont="1" applyFill="1" applyBorder="1" applyAlignment="1">
      <alignment horizontal="centerContinuous" wrapText="1"/>
      <protection/>
    </xf>
    <xf numFmtId="0" fontId="4" fillId="0" borderId="0" xfId="32" applyFont="1" applyBorder="1" applyAlignment="1">
      <alignment horizontal="centerContinuous" wrapText="1"/>
      <protection/>
    </xf>
    <xf numFmtId="0" fontId="4" fillId="0" borderId="0" xfId="32" applyFont="1" applyFill="1" applyBorder="1" applyAlignment="1">
      <alignment horizontal="centerContinuous"/>
      <protection/>
    </xf>
    <xf numFmtId="0" fontId="4" fillId="0" borderId="0" xfId="32" applyFont="1" applyFill="1" applyBorder="1" applyAlignment="1" quotePrefix="1">
      <alignment horizontal="centerContinuous"/>
      <protection/>
    </xf>
    <xf numFmtId="37" fontId="4" fillId="0" borderId="0" xfId="32" applyNumberFormat="1" applyFont="1" applyFill="1" applyBorder="1" applyAlignment="1">
      <alignment horizontal="centerContinuous"/>
      <protection/>
    </xf>
    <xf numFmtId="0" fontId="4" fillId="0" borderId="0" xfId="32" applyFont="1" applyFill="1" applyBorder="1" applyAlignment="1" quotePrefix="1">
      <alignment horizontal="left"/>
      <protection/>
    </xf>
    <xf numFmtId="0" fontId="4" fillId="0" borderId="0" xfId="32" applyFont="1" applyFill="1" applyBorder="1" applyAlignment="1" quotePrefix="1">
      <alignment horizontal="center"/>
      <protection/>
    </xf>
    <xf numFmtId="37" fontId="4" fillId="0" borderId="0" xfId="32" applyNumberFormat="1" applyFont="1" applyFill="1" applyBorder="1">
      <alignment/>
      <protection/>
    </xf>
    <xf numFmtId="37" fontId="4" fillId="0" borderId="0" xfId="32" applyNumberFormat="1" applyFont="1" applyFill="1" applyBorder="1" applyAlignment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5" fillId="0" borderId="0" xfId="19" applyFont="1" applyFill="1" applyAlignment="1">
      <alignment/>
    </xf>
    <xf numFmtId="203" fontId="4" fillId="0" borderId="4" xfId="19" applyNumberFormat="1" applyFont="1" applyFill="1" applyBorder="1" applyAlignment="1" quotePrefix="1">
      <alignment/>
    </xf>
    <xf numFmtId="203" fontId="4" fillId="0" borderId="4" xfId="0" applyNumberFormat="1" applyFont="1" applyFill="1" applyBorder="1" applyAlignment="1">
      <alignment/>
    </xf>
    <xf numFmtId="203" fontId="4" fillId="0" borderId="0" xfId="0" applyNumberFormat="1" applyFont="1" applyFill="1" applyAlignment="1">
      <alignment horizontal="center"/>
    </xf>
    <xf numFmtId="201" fontId="5" fillId="0" borderId="0" xfId="0" applyNumberFormat="1" applyFont="1" applyFill="1" applyAlignment="1">
      <alignment/>
    </xf>
    <xf numFmtId="223" fontId="4" fillId="0" borderId="0" xfId="0" applyNumberFormat="1" applyFont="1" applyFill="1" applyBorder="1" applyAlignment="1">
      <alignment horizontal="right"/>
    </xf>
    <xf numFmtId="203" fontId="4" fillId="0" borderId="4" xfId="0" applyNumberFormat="1" applyFont="1" applyFill="1" applyBorder="1" applyAlignment="1">
      <alignment horizontal="center"/>
    </xf>
    <xf numFmtId="201" fontId="4" fillId="0" borderId="0" xfId="0" applyNumberFormat="1" applyFont="1" applyFill="1" applyBorder="1" applyAlignment="1">
      <alignment/>
    </xf>
    <xf numFmtId="203" fontId="4" fillId="0" borderId="0" xfId="0" applyNumberFormat="1" applyFont="1" applyFill="1" applyAlignment="1" quotePrefix="1">
      <alignment horizontal="center"/>
    </xf>
    <xf numFmtId="219" fontId="4" fillId="0" borderId="0" xfId="19" applyNumberFormat="1" applyFont="1" applyFill="1" applyAlignment="1">
      <alignment/>
    </xf>
    <xf numFmtId="203" fontId="5" fillId="0" borderId="0" xfId="0" applyNumberFormat="1" applyFont="1" applyFill="1" applyAlignment="1">
      <alignment/>
    </xf>
    <xf numFmtId="23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/>
    </xf>
    <xf numFmtId="201" fontId="5" fillId="0" borderId="0" xfId="0" applyNumberFormat="1" applyFont="1" applyFill="1" applyAlignment="1">
      <alignment horizontal="center"/>
    </xf>
    <xf numFmtId="0" fontId="5" fillId="0" borderId="0" xfId="19" applyFont="1" applyFill="1" applyAlignment="1" quotePrefix="1">
      <alignment/>
    </xf>
    <xf numFmtId="0" fontId="5" fillId="0" borderId="0" xfId="0" applyFont="1" applyFill="1" applyBorder="1" applyAlignment="1">
      <alignment horizontal="left"/>
    </xf>
    <xf numFmtId="201" fontId="5" fillId="0" borderId="0" xfId="0" applyNumberFormat="1" applyFont="1" applyFill="1" applyBorder="1" applyAlignment="1">
      <alignment horizontal="center"/>
    </xf>
    <xf numFmtId="0" fontId="5" fillId="0" borderId="0" xfId="19" applyFont="1" applyFill="1" applyBorder="1" applyAlignment="1" quotePrefix="1">
      <alignment/>
    </xf>
    <xf numFmtId="0" fontId="5" fillId="0" borderId="0" xfId="19" applyFont="1" applyFill="1" applyBorder="1" applyAlignment="1">
      <alignment/>
    </xf>
    <xf numFmtId="0" fontId="5" fillId="0" borderId="0" xfId="0" applyFont="1" applyFill="1" applyBorder="1" applyAlignment="1" quotePrefix="1">
      <alignment horizontal="left" indent="1"/>
    </xf>
    <xf numFmtId="233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4" xfId="0" applyNumberFormat="1" applyFont="1" applyFill="1" applyBorder="1" applyAlignment="1">
      <alignment horizontal="center" vertical="top"/>
    </xf>
    <xf numFmtId="201" fontId="4" fillId="0" borderId="0" xfId="0" applyNumberFormat="1" applyFont="1" applyFill="1" applyAlignment="1">
      <alignment/>
    </xf>
    <xf numFmtId="203" fontId="4" fillId="0" borderId="0" xfId="19" applyNumberFormat="1" applyFont="1" applyFill="1" applyBorder="1" applyAlignment="1" quotePrefix="1">
      <alignment/>
    </xf>
    <xf numFmtId="20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 horizontal="left" indent="1"/>
    </xf>
  </cellXfs>
  <cellStyles count="20">
    <cellStyle name="Normal" xfId="0"/>
    <cellStyle name="Comma" xfId="15"/>
    <cellStyle name="Comma [0]" xfId="16"/>
    <cellStyle name="Comma_FS_YE03_T" xfId="17"/>
    <cellStyle name="Comma_Singha Lead" xfId="18"/>
    <cellStyle name="Comma_SinghaE2" xfId="19"/>
    <cellStyle name="Currency" xfId="20"/>
    <cellStyle name="Currency [0]" xfId="21"/>
    <cellStyle name="Followed Hyperlink" xfId="22"/>
    <cellStyle name="Hyperlink" xfId="23"/>
    <cellStyle name="Normal_FS_YE03_T" xfId="24"/>
    <cellStyle name="Normal_LEAD Q1-2000 New2" xfId="25"/>
    <cellStyle name="Percent" xfId="26"/>
    <cellStyle name="เครื่องหมายจุลภาค_FS_YE03_E" xfId="27"/>
    <cellStyle name="เครื่องหมายจุลภาค_FS_YE03_T" xfId="28"/>
    <cellStyle name="เครื่องหมายจุลภาค_Lead Sheet'03 NEW" xfId="29"/>
    <cellStyle name="ปกติ_FS;04-first" xfId="30"/>
    <cellStyle name="ปกติ_FS_YE03_E" xfId="31"/>
    <cellStyle name="ปกติ_FS_YE03_T" xfId="32"/>
    <cellStyle name="ปกติ_Lead Sheet'03 NEW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g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s-srv\public\Singha\YE-2003\FSYE03\FS_YE03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;T"/>
      <sheetName val="FS;E"/>
      <sheetName val="P&amp;L;T"/>
      <sheetName val="P&amp;L;E"/>
      <sheetName val="Statement of change;T"/>
      <sheetName val="Statement of change;E"/>
      <sheetName val="Cash flow;T"/>
      <sheetName val="Cash flow;E"/>
      <sheetName val="Gauge"/>
      <sheetName val="Ratio"/>
      <sheetName val="Commonsize BS"/>
      <sheetName val="Commonsize PL"/>
      <sheetName val="Adj&amp;RjE"/>
      <sheetName val="Pass Adj&amp;Rje"/>
      <sheetName val="WP cashflow"/>
      <sheetName val="TB"/>
      <sheetName val="WBS"/>
      <sheetName val="WPL"/>
      <sheetName val="A"/>
      <sheetName val="C"/>
      <sheetName val="F"/>
      <sheetName val="G"/>
      <sheetName val="K"/>
      <sheetName val="K-100 "/>
      <sheetName val="K-101 "/>
      <sheetName val="K-102"/>
      <sheetName val="L"/>
      <sheetName val="AA"/>
      <sheetName val="BB"/>
      <sheetName val="EE"/>
      <sheetName val="GG"/>
      <sheetName val="II"/>
      <sheetName val="II-10"/>
      <sheetName val="II-20"/>
      <sheetName val="SE"/>
      <sheetName val="100"/>
      <sheetName val="110"/>
      <sheetName val="200"/>
      <sheetName val="201"/>
      <sheetName val="210"/>
      <sheetName val="220"/>
    </sheetNames>
    <sheetDataSet>
      <sheetData sheetId="14">
        <row r="8">
          <cell r="O8">
            <v>-34655042.059999935</v>
          </cell>
        </row>
        <row r="10">
          <cell r="O10">
            <v>-256585937.93999994</v>
          </cell>
        </row>
        <row r="11">
          <cell r="O11">
            <v>2900342.9700000016</v>
          </cell>
        </row>
        <row r="13">
          <cell r="O13">
            <v>-57535591.190000005</v>
          </cell>
        </row>
        <row r="16">
          <cell r="O16">
            <v>0</v>
          </cell>
        </row>
        <row r="17">
          <cell r="O17">
            <v>470007.4</v>
          </cell>
        </row>
        <row r="23">
          <cell r="O23">
            <v>14705082.139999991</v>
          </cell>
        </row>
        <row r="25">
          <cell r="O25">
            <v>382732999.82</v>
          </cell>
        </row>
        <row r="26">
          <cell r="O26">
            <v>7835443.890000001</v>
          </cell>
        </row>
        <row r="28">
          <cell r="O28">
            <v>77099999.99999999</v>
          </cell>
        </row>
        <row r="41">
          <cell r="O41">
            <v>38158517.49999999</v>
          </cell>
        </row>
        <row r="42">
          <cell r="O42">
            <v>123821.81</v>
          </cell>
        </row>
        <row r="43">
          <cell r="O43">
            <v>374817.48</v>
          </cell>
        </row>
        <row r="44">
          <cell r="O44">
            <v>9667059.27</v>
          </cell>
        </row>
        <row r="45">
          <cell r="O45">
            <v>350167.80999999994</v>
          </cell>
        </row>
        <row r="46">
          <cell r="O46">
            <v>-25985643.76</v>
          </cell>
        </row>
        <row r="47">
          <cell r="O47">
            <v>-582000000</v>
          </cell>
        </row>
        <row r="48">
          <cell r="O48">
            <v>-1317656</v>
          </cell>
        </row>
        <row r="49">
          <cell r="O49">
            <v>6420959.86</v>
          </cell>
        </row>
        <row r="50">
          <cell r="O50">
            <v>-89600000</v>
          </cell>
        </row>
        <row r="51">
          <cell r="O51">
            <v>-2293457.84</v>
          </cell>
        </row>
      </sheetData>
      <sheetData sheetId="16">
        <row r="8">
          <cell r="F8">
            <v>107308291.17</v>
          </cell>
        </row>
        <row r="9">
          <cell r="F9">
            <v>300934733.5899999</v>
          </cell>
        </row>
        <row r="10">
          <cell r="F10">
            <v>748836431.5199999</v>
          </cell>
        </row>
        <row r="11">
          <cell r="F11">
            <v>5777548.409999999</v>
          </cell>
        </row>
        <row r="14">
          <cell r="F14">
            <v>549051396.81</v>
          </cell>
          <cell r="I14">
            <v>518007374.6999999</v>
          </cell>
        </row>
        <row r="15">
          <cell r="F15">
            <v>3185949.02</v>
          </cell>
        </row>
        <row r="16">
          <cell r="F16">
            <v>6473.45</v>
          </cell>
        </row>
        <row r="22">
          <cell r="F22">
            <v>-645186635.59</v>
          </cell>
        </row>
        <row r="23">
          <cell r="F23">
            <v>-44331263.029999994</v>
          </cell>
          <cell r="I23">
            <v>-31697289.490000002</v>
          </cell>
        </row>
        <row r="24">
          <cell r="F24">
            <v>-38060996.88999999</v>
          </cell>
        </row>
        <row r="25">
          <cell r="F25">
            <v>0</v>
          </cell>
        </row>
        <row r="26">
          <cell r="F26">
            <v>-59944160.38999999</v>
          </cell>
          <cell r="I26">
            <v>-33013543.50999999</v>
          </cell>
        </row>
        <row r="29">
          <cell r="F29">
            <v>-109803061.97999999</v>
          </cell>
        </row>
        <row r="32">
          <cell r="F32">
            <v>-320000000</v>
          </cell>
        </row>
        <row r="33">
          <cell r="F33">
            <v>-306706391.93</v>
          </cell>
        </row>
        <row r="35">
          <cell r="F35">
            <v>-32000000</v>
          </cell>
        </row>
        <row r="36">
          <cell r="F36">
            <v>-159068314.16000035</v>
          </cell>
        </row>
      </sheetData>
      <sheetData sheetId="17">
        <row r="7">
          <cell r="F7">
            <v>-742981751.7100002</v>
          </cell>
          <cell r="I7">
            <v>-672814654.59</v>
          </cell>
        </row>
        <row r="8">
          <cell r="I8">
            <v>-4615508.03</v>
          </cell>
        </row>
        <row r="9">
          <cell r="F9">
            <v>-9252836.18</v>
          </cell>
          <cell r="I9">
            <v>-8089987.319999999</v>
          </cell>
        </row>
        <row r="12">
          <cell r="F12">
            <v>453675604.7599999</v>
          </cell>
          <cell r="I12">
            <v>438116419.53999984</v>
          </cell>
        </row>
        <row r="13">
          <cell r="F13">
            <v>140087364.02</v>
          </cell>
          <cell r="I13">
            <v>96722849.57000001</v>
          </cell>
        </row>
        <row r="14">
          <cell r="F14">
            <v>6072970.32</v>
          </cell>
        </row>
        <row r="15">
          <cell r="F15">
            <v>27168489.490000002</v>
          </cell>
          <cell r="I15">
            <v>12304812.07</v>
          </cell>
        </row>
        <row r="16">
          <cell r="F16">
            <v>3071374.21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S;E"/>
      <sheetName val="Statement of change;E"/>
      <sheetName val="Cash flow;E"/>
    </sheetNames>
    <sheetDataSet>
      <sheetData sheetId="0">
        <row r="1">
          <cell r="A1" t="str">
            <v>SINGHA PARATECH PUBLIC COMPANY LIMITED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SheetLayoutView="75" workbookViewId="0" topLeftCell="A10">
      <selection activeCell="D28" sqref="D28"/>
    </sheetView>
  </sheetViews>
  <sheetFormatPr defaultColWidth="9.140625" defaultRowHeight="20.25" customHeight="1"/>
  <cols>
    <col min="1" max="3" width="2.7109375" style="2" customWidth="1"/>
    <col min="4" max="4" width="34.7109375" style="2" customWidth="1"/>
    <col min="5" max="5" width="4.28125" style="2" customWidth="1"/>
    <col min="6" max="6" width="9.7109375" style="2" customWidth="1"/>
    <col min="7" max="7" width="2.7109375" style="44" customWidth="1"/>
    <col min="8" max="8" width="14.7109375" style="2" customWidth="1"/>
    <col min="9" max="9" width="2.8515625" style="2" customWidth="1"/>
    <col min="10" max="10" width="14.7109375" style="2" customWidth="1"/>
    <col min="11" max="11" width="12.00390625" style="2" customWidth="1"/>
    <col min="12" max="12" width="10.00390625" style="2" customWidth="1"/>
    <col min="13" max="13" width="12.00390625" style="2" bestFit="1" customWidth="1"/>
    <col min="14" max="16384" width="9.140625" style="2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23.2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4:10" ht="23.25" customHeight="1">
      <c r="D4" s="3"/>
      <c r="E4" s="3"/>
      <c r="F4" s="3"/>
      <c r="G4" s="4"/>
      <c r="H4" s="5" t="s">
        <v>3</v>
      </c>
      <c r="I4" s="5"/>
      <c r="J4" s="5"/>
    </row>
    <row r="5" spans="1:10" ht="23.25" customHeight="1">
      <c r="A5" s="1" t="s">
        <v>4</v>
      </c>
      <c r="B5" s="1"/>
      <c r="C5" s="1"/>
      <c r="D5" s="1"/>
      <c r="E5" s="1"/>
      <c r="F5" s="6" t="s">
        <v>5</v>
      </c>
      <c r="G5" s="7"/>
      <c r="H5" s="8" t="s">
        <v>6</v>
      </c>
      <c r="I5" s="9"/>
      <c r="J5" s="10" t="s">
        <v>7</v>
      </c>
    </row>
    <row r="6" spans="1:10" ht="23.25" customHeight="1">
      <c r="A6" s="11" t="s">
        <v>8</v>
      </c>
      <c r="E6" s="11"/>
      <c r="F6" s="11"/>
      <c r="G6" s="12"/>
      <c r="H6" s="13"/>
      <c r="I6" s="13"/>
      <c r="J6" s="14"/>
    </row>
    <row r="7" spans="2:10" ht="23.25" customHeight="1">
      <c r="B7" s="15" t="s">
        <v>9</v>
      </c>
      <c r="E7" s="15"/>
      <c r="F7" s="16">
        <v>3</v>
      </c>
      <c r="G7" s="17"/>
      <c r="H7" s="18">
        <f>'[1]WBS'!F8</f>
        <v>107308291.17</v>
      </c>
      <c r="I7" s="18"/>
      <c r="J7" s="18">
        <v>32806126.73</v>
      </c>
    </row>
    <row r="8" spans="2:10" ht="23.25" customHeight="1">
      <c r="B8" s="15" t="s">
        <v>10</v>
      </c>
      <c r="E8" s="15"/>
      <c r="F8" s="16" t="s">
        <v>11</v>
      </c>
      <c r="G8" s="17"/>
      <c r="H8" s="19">
        <f>'[1]WBS'!F9</f>
        <v>300934733.5899999</v>
      </c>
      <c r="I8" s="19"/>
      <c r="J8" s="19">
        <v>273345704.71</v>
      </c>
    </row>
    <row r="9" spans="2:10" ht="23.25" customHeight="1">
      <c r="B9" s="15" t="s">
        <v>12</v>
      </c>
      <c r="E9" s="15"/>
      <c r="F9" s="16" t="s">
        <v>13</v>
      </c>
      <c r="G9" s="17"/>
      <c r="H9" s="18">
        <f>'[1]WBS'!F10</f>
        <v>748836431.5199999</v>
      </c>
      <c r="I9" s="18"/>
      <c r="J9" s="18">
        <v>492250493.5799999</v>
      </c>
    </row>
    <row r="10" spans="2:10" ht="23.25" customHeight="1">
      <c r="B10" s="11" t="s">
        <v>14</v>
      </c>
      <c r="E10" s="11"/>
      <c r="F10" s="11"/>
      <c r="G10" s="12"/>
      <c r="H10" s="20">
        <f>'[1]WBS'!F11</f>
        <v>5777548.409999999</v>
      </c>
      <c r="I10" s="19"/>
      <c r="J10" s="20">
        <v>8561704.46</v>
      </c>
    </row>
    <row r="11" spans="4:10" ht="23.25" customHeight="1">
      <c r="D11" s="11" t="s">
        <v>15</v>
      </c>
      <c r="E11" s="11"/>
      <c r="F11" s="11"/>
      <c r="G11" s="12"/>
      <c r="H11" s="19">
        <f>SUM(H7:H10)</f>
        <v>1162857004.6899998</v>
      </c>
      <c r="I11" s="19"/>
      <c r="J11" s="21">
        <f>SUM(J7:J10)</f>
        <v>806964029.48</v>
      </c>
    </row>
    <row r="12" spans="4:10" ht="23.25" customHeight="1">
      <c r="D12" s="15"/>
      <c r="E12" s="15"/>
      <c r="F12" s="15"/>
      <c r="G12" s="17"/>
      <c r="H12" s="19"/>
      <c r="I12" s="18"/>
      <c r="J12" s="19"/>
    </row>
    <row r="13" spans="1:10" ht="23.25" customHeight="1">
      <c r="A13" s="11" t="s">
        <v>16</v>
      </c>
      <c r="E13" s="11"/>
      <c r="F13" s="11"/>
      <c r="G13" s="12"/>
      <c r="H13" s="18"/>
      <c r="I13" s="18"/>
      <c r="J13" s="18"/>
    </row>
    <row r="14" spans="2:10" ht="23.25" customHeight="1">
      <c r="B14" s="15" t="s">
        <v>17</v>
      </c>
      <c r="E14" s="15"/>
      <c r="F14" s="16" t="s">
        <v>18</v>
      </c>
      <c r="G14" s="17"/>
      <c r="H14" s="22">
        <f>'[1]WBS'!F14</f>
        <v>549051396.81</v>
      </c>
      <c r="I14" s="23"/>
      <c r="J14" s="22">
        <f>'[1]WBS'!I14</f>
        <v>518007374.6999999</v>
      </c>
    </row>
    <row r="15" spans="2:10" ht="23.25" customHeight="1">
      <c r="B15" s="15" t="s">
        <v>19</v>
      </c>
      <c r="E15" s="15"/>
      <c r="F15" s="16" t="s">
        <v>20</v>
      </c>
      <c r="G15" s="17"/>
      <c r="H15" s="23">
        <f>'[1]WBS'!F15</f>
        <v>3185949.02</v>
      </c>
      <c r="I15" s="23"/>
      <c r="J15" s="23">
        <v>3560766.5</v>
      </c>
    </row>
    <row r="16" spans="2:10" ht="23.25" customHeight="1">
      <c r="B16" s="11" t="s">
        <v>21</v>
      </c>
      <c r="E16" s="11"/>
      <c r="F16" s="11"/>
      <c r="G16" s="12"/>
      <c r="H16" s="20">
        <f>'[1]WBS'!F16</f>
        <v>6473.45</v>
      </c>
      <c r="I16" s="19"/>
      <c r="J16" s="20">
        <v>476480.85</v>
      </c>
    </row>
    <row r="17" spans="4:10" ht="23.25" customHeight="1">
      <c r="D17" s="11" t="s">
        <v>22</v>
      </c>
      <c r="E17" s="11"/>
      <c r="F17" s="11"/>
      <c r="G17" s="12"/>
      <c r="H17" s="24">
        <f>SUM(H14:H16)</f>
        <v>552243819.28</v>
      </c>
      <c r="I17" s="24"/>
      <c r="J17" s="25">
        <f>SUM(J14:J16)</f>
        <v>522044622.04999995</v>
      </c>
    </row>
    <row r="18" spans="4:10" ht="23.25" customHeight="1">
      <c r="D18" s="11"/>
      <c r="E18" s="11"/>
      <c r="F18" s="11"/>
      <c r="G18" s="12"/>
      <c r="H18" s="24"/>
      <c r="I18" s="24"/>
      <c r="J18" s="24"/>
    </row>
    <row r="19" spans="4:10" ht="23.25" customHeight="1">
      <c r="D19" s="11"/>
      <c r="E19" s="11"/>
      <c r="F19" s="11"/>
      <c r="G19" s="12"/>
      <c r="H19" s="24"/>
      <c r="I19" s="24"/>
      <c r="J19" s="24"/>
    </row>
    <row r="20" spans="4:10" ht="23.25" customHeight="1">
      <c r="D20" s="11"/>
      <c r="E20" s="11"/>
      <c r="F20" s="11"/>
      <c r="G20" s="12"/>
      <c r="H20" s="18"/>
      <c r="I20" s="18"/>
      <c r="J20" s="18"/>
    </row>
    <row r="21" spans="4:10" ht="23.25" customHeight="1" thickBot="1">
      <c r="D21" s="15" t="s">
        <v>23</v>
      </c>
      <c r="E21" s="15"/>
      <c r="F21" s="15"/>
      <c r="G21" s="17"/>
      <c r="H21" s="26">
        <f>SUM(H11+H17)</f>
        <v>1715100823.9699998</v>
      </c>
      <c r="I21" s="18"/>
      <c r="J21" s="27">
        <f>SUM(J11+J17)</f>
        <v>1329008651.53</v>
      </c>
    </row>
    <row r="22" spans="4:10" ht="23.25" customHeight="1" thickTop="1">
      <c r="D22" s="15"/>
      <c r="E22" s="15"/>
      <c r="F22" s="15"/>
      <c r="G22" s="17"/>
      <c r="H22" s="28"/>
      <c r="I22" s="13"/>
      <c r="J22" s="28"/>
    </row>
    <row r="23" spans="4:10" ht="23.25" customHeight="1">
      <c r="D23" s="15"/>
      <c r="E23" s="15"/>
      <c r="F23" s="15"/>
      <c r="G23" s="17"/>
      <c r="H23" s="28"/>
      <c r="I23" s="13"/>
      <c r="J23" s="28"/>
    </row>
    <row r="24" spans="4:10" ht="23.25" customHeight="1">
      <c r="D24" s="15"/>
      <c r="E24" s="15"/>
      <c r="F24" s="15"/>
      <c r="G24" s="17"/>
      <c r="H24" s="28"/>
      <c r="I24" s="13"/>
      <c r="J24" s="28"/>
    </row>
    <row r="25" spans="4:10" ht="23.25" customHeight="1">
      <c r="D25" s="15"/>
      <c r="E25" s="15"/>
      <c r="F25" s="15"/>
      <c r="G25" s="17"/>
      <c r="H25" s="28"/>
      <c r="I25" s="13"/>
      <c r="J25" s="28"/>
    </row>
    <row r="26" spans="4:10" ht="23.25" customHeight="1">
      <c r="D26" s="15"/>
      <c r="E26" s="15"/>
      <c r="F26" s="15"/>
      <c r="G26" s="17"/>
      <c r="H26" s="28"/>
      <c r="I26" s="13"/>
      <c r="J26" s="28"/>
    </row>
    <row r="27" spans="4:10" ht="23.25" customHeight="1">
      <c r="D27" s="15"/>
      <c r="E27" s="15"/>
      <c r="F27" s="15"/>
      <c r="G27" s="17"/>
      <c r="H27" s="28"/>
      <c r="I27" s="13"/>
      <c r="J27" s="28"/>
    </row>
    <row r="28" spans="4:10" ht="23.25" customHeight="1">
      <c r="D28" s="15"/>
      <c r="E28" s="15"/>
      <c r="F28" s="15"/>
      <c r="G28" s="17"/>
      <c r="H28" s="28"/>
      <c r="I28" s="13"/>
      <c r="J28" s="28"/>
    </row>
    <row r="29" spans="4:10" ht="23.25" customHeight="1">
      <c r="D29" s="15"/>
      <c r="E29" s="15"/>
      <c r="F29" s="15"/>
      <c r="G29" s="17"/>
      <c r="H29" s="28"/>
      <c r="I29" s="13"/>
      <c r="J29" s="28"/>
    </row>
    <row r="30" spans="4:10" ht="23.25" customHeight="1">
      <c r="D30" s="15"/>
      <c r="E30" s="15"/>
      <c r="F30" s="15"/>
      <c r="G30" s="17"/>
      <c r="H30" s="28"/>
      <c r="I30" s="13"/>
      <c r="J30" s="28"/>
    </row>
    <row r="31" spans="1:10" ht="23.25" customHeight="1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23.25" customHeight="1">
      <c r="A32" s="1" t="s">
        <v>1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23.25" customHeight="1">
      <c r="A33" s="1" t="str">
        <f>A3</f>
        <v>ณ วันที่ 31 ธันวาคม 2548 และ 2547</v>
      </c>
      <c r="B33" s="1"/>
      <c r="C33" s="1"/>
      <c r="D33" s="1"/>
      <c r="E33" s="1"/>
      <c r="F33" s="1"/>
      <c r="G33" s="1"/>
      <c r="H33" s="1"/>
      <c r="I33" s="1"/>
      <c r="J33" s="1"/>
    </row>
    <row r="34" spans="4:10" ht="23.25" customHeight="1">
      <c r="D34" s="3"/>
      <c r="E34" s="3"/>
      <c r="F34" s="3"/>
      <c r="G34" s="4"/>
      <c r="H34" s="5" t="str">
        <f>H4</f>
        <v>บาท</v>
      </c>
      <c r="I34" s="5"/>
      <c r="J34" s="5"/>
    </row>
    <row r="35" spans="6:10" ht="23.25" customHeight="1">
      <c r="F35" s="6" t="s">
        <v>5</v>
      </c>
      <c r="G35" s="12"/>
      <c r="H35" s="8" t="str">
        <f>H5</f>
        <v>2548</v>
      </c>
      <c r="I35" s="9"/>
      <c r="J35" s="10" t="str">
        <f>J5</f>
        <v>2547</v>
      </c>
    </row>
    <row r="36" spans="1:10" ht="23.25" customHeight="1">
      <c r="A36" s="1" t="s">
        <v>24</v>
      </c>
      <c r="B36" s="1"/>
      <c r="C36" s="1"/>
      <c r="D36" s="1"/>
      <c r="E36" s="29"/>
      <c r="F36" s="11"/>
      <c r="G36" s="12"/>
      <c r="H36" s="30"/>
      <c r="I36" s="9"/>
      <c r="J36" s="31"/>
    </row>
    <row r="37" spans="1:10" ht="23.25" customHeight="1">
      <c r="A37" s="15" t="s">
        <v>25</v>
      </c>
      <c r="E37" s="15"/>
      <c r="F37" s="15"/>
      <c r="G37" s="17"/>
      <c r="H37" s="13"/>
      <c r="I37" s="32"/>
      <c r="J37" s="13"/>
    </row>
    <row r="38" spans="2:10" ht="23.25" customHeight="1">
      <c r="B38" s="33" t="s">
        <v>26</v>
      </c>
      <c r="E38" s="33"/>
      <c r="F38" s="34" t="s">
        <v>27</v>
      </c>
      <c r="G38" s="35"/>
      <c r="H38" s="36">
        <f>-'[1]WBS'!F22</f>
        <v>645186635.59</v>
      </c>
      <c r="I38" s="25"/>
      <c r="J38" s="36">
        <v>182600613.56</v>
      </c>
    </row>
    <row r="39" spans="2:10" ht="23.25" customHeight="1">
      <c r="B39" s="33" t="s">
        <v>28</v>
      </c>
      <c r="E39" s="33"/>
      <c r="F39" s="37"/>
      <c r="G39" s="35"/>
      <c r="H39" s="36">
        <f>-'[1]WBS'!F23</f>
        <v>44331263.029999994</v>
      </c>
      <c r="I39" s="25"/>
      <c r="J39" s="19">
        <f>-'[1]WBS'!I23</f>
        <v>31697289.490000002</v>
      </c>
    </row>
    <row r="40" spans="2:10" ht="23.25" customHeight="1">
      <c r="B40" s="33" t="s">
        <v>29</v>
      </c>
      <c r="E40" s="33"/>
      <c r="F40" s="38" t="s">
        <v>30</v>
      </c>
      <c r="G40" s="35"/>
      <c r="H40" s="36">
        <f>-'[1]WBS'!F24</f>
        <v>38060996.88999999</v>
      </c>
      <c r="I40" s="25"/>
      <c r="J40" s="36">
        <v>21683631.7</v>
      </c>
    </row>
    <row r="41" spans="2:10" ht="23.25" customHeight="1">
      <c r="B41" s="33" t="s">
        <v>31</v>
      </c>
      <c r="E41" s="33"/>
      <c r="F41" s="38">
        <v>12</v>
      </c>
      <c r="G41" s="35"/>
      <c r="H41" s="36">
        <f>-'[1]WBS'!F25</f>
        <v>0</v>
      </c>
      <c r="I41" s="25"/>
      <c r="J41" s="25">
        <v>190927173.92</v>
      </c>
    </row>
    <row r="42" spans="2:10" ht="23.25" customHeight="1">
      <c r="B42" s="39" t="s">
        <v>32</v>
      </c>
      <c r="E42" s="39"/>
      <c r="F42" s="39"/>
      <c r="G42" s="40"/>
      <c r="H42" s="41">
        <f>-'[1]WBS'!F26</f>
        <v>59944160.38999999</v>
      </c>
      <c r="I42" s="42"/>
      <c r="J42" s="43">
        <f>-'[1]WBS'!I26</f>
        <v>33013543.50999999</v>
      </c>
    </row>
    <row r="43" spans="4:10" ht="23.25" customHeight="1">
      <c r="D43" s="33" t="s">
        <v>33</v>
      </c>
      <c r="E43" s="33"/>
      <c r="F43" s="33"/>
      <c r="G43" s="35"/>
      <c r="H43" s="42">
        <f>SUM(H38:H42)</f>
        <v>787523055.9</v>
      </c>
      <c r="I43" s="42"/>
      <c r="J43" s="42">
        <f>SUM(J38:J42)</f>
        <v>459922252.17999995</v>
      </c>
    </row>
    <row r="44" spans="1:16" ht="23.25" customHeight="1">
      <c r="A44" s="33" t="s">
        <v>34</v>
      </c>
      <c r="E44" s="33"/>
      <c r="F44" s="33"/>
      <c r="G44" s="35"/>
      <c r="H44" s="36"/>
      <c r="I44" s="25"/>
      <c r="J44" s="36"/>
      <c r="K44" s="44"/>
      <c r="L44" s="44"/>
      <c r="M44" s="44"/>
      <c r="N44" s="44"/>
      <c r="O44" s="44"/>
      <c r="P44" s="44"/>
    </row>
    <row r="45" spans="2:10" ht="23.25" customHeight="1">
      <c r="B45" s="33" t="s">
        <v>35</v>
      </c>
      <c r="E45" s="33"/>
      <c r="F45" s="38" t="s">
        <v>30</v>
      </c>
      <c r="G45" s="35"/>
      <c r="H45" s="45">
        <f>-'[1]WBS'!F29</f>
        <v>109803061.97999999</v>
      </c>
      <c r="I45" s="42"/>
      <c r="J45" s="45">
        <v>74648391.1</v>
      </c>
    </row>
    <row r="46" spans="4:10" ht="23.25" customHeight="1">
      <c r="D46" s="33" t="s">
        <v>36</v>
      </c>
      <c r="E46" s="33"/>
      <c r="F46" s="33"/>
      <c r="G46" s="35"/>
      <c r="H46" s="25">
        <f>SUM(H43+H45)</f>
        <v>897326117.88</v>
      </c>
      <c r="I46" s="25"/>
      <c r="J46" s="25">
        <f>SUM(J43+J45)</f>
        <v>534570643.28</v>
      </c>
    </row>
    <row r="47" spans="4:10" ht="23.25" customHeight="1">
      <c r="D47" s="33"/>
      <c r="E47" s="33"/>
      <c r="F47" s="33"/>
      <c r="G47" s="35"/>
      <c r="H47" s="25"/>
      <c r="I47" s="25"/>
      <c r="J47" s="25"/>
    </row>
    <row r="48" spans="1:10" ht="23.25" customHeight="1">
      <c r="A48" s="39" t="s">
        <v>37</v>
      </c>
      <c r="E48" s="39"/>
      <c r="F48" s="39"/>
      <c r="G48" s="40"/>
      <c r="H48" s="36"/>
      <c r="I48" s="25"/>
      <c r="J48" s="36"/>
    </row>
    <row r="49" spans="2:10" ht="23.25" customHeight="1">
      <c r="B49" s="39" t="s">
        <v>38</v>
      </c>
      <c r="E49" s="39"/>
      <c r="F49" s="34" t="s">
        <v>39</v>
      </c>
      <c r="G49" s="40"/>
      <c r="H49" s="36"/>
      <c r="I49" s="25"/>
      <c r="J49" s="36"/>
    </row>
    <row r="50" spans="2:10" ht="23.25" customHeight="1">
      <c r="B50" s="39"/>
      <c r="C50" s="39" t="s">
        <v>40</v>
      </c>
      <c r="E50" s="39"/>
      <c r="F50" s="34"/>
      <c r="G50" s="40"/>
      <c r="H50" s="36"/>
      <c r="I50" s="25"/>
      <c r="J50" s="36"/>
    </row>
    <row r="51" spans="3:10" ht="23.25" customHeight="1" thickBot="1">
      <c r="C51" s="39" t="s">
        <v>41</v>
      </c>
      <c r="D51" s="39"/>
      <c r="E51" s="39"/>
      <c r="F51" s="34"/>
      <c r="G51" s="40"/>
      <c r="H51" s="46">
        <v>320000000</v>
      </c>
      <c r="I51" s="42"/>
      <c r="J51" s="46">
        <v>320000000</v>
      </c>
    </row>
    <row r="52" spans="3:10" ht="23.25" customHeight="1" thickTop="1">
      <c r="C52" s="39" t="s">
        <v>42</v>
      </c>
      <c r="D52" s="39"/>
      <c r="E52" s="39"/>
      <c r="F52" s="34"/>
      <c r="G52" s="40"/>
      <c r="H52" s="21"/>
      <c r="I52" s="42"/>
      <c r="J52" s="21"/>
    </row>
    <row r="53" spans="3:10" ht="23.25" customHeight="1">
      <c r="C53" s="39" t="s">
        <v>43</v>
      </c>
      <c r="D53" s="39"/>
      <c r="E53" s="39"/>
      <c r="F53" s="34"/>
      <c r="G53" s="40"/>
      <c r="H53" s="21">
        <f>-'[1]WBS'!F32</f>
        <v>320000000</v>
      </c>
      <c r="I53" s="42"/>
      <c r="J53" s="21">
        <v>320000000</v>
      </c>
    </row>
    <row r="54" spans="2:10" ht="23.25" customHeight="1">
      <c r="B54" s="39" t="s">
        <v>44</v>
      </c>
      <c r="E54" s="39"/>
      <c r="F54" s="34" t="s">
        <v>39</v>
      </c>
      <c r="G54" s="40"/>
      <c r="H54" s="21">
        <f>-'[1]WBS'!F33</f>
        <v>306706391.93</v>
      </c>
      <c r="I54" s="42"/>
      <c r="J54" s="47">
        <v>306706391.93</v>
      </c>
    </row>
    <row r="55" spans="2:10" s="44" customFormat="1" ht="23.25" customHeight="1">
      <c r="B55" s="39" t="s">
        <v>45</v>
      </c>
      <c r="E55" s="39"/>
      <c r="F55" s="39"/>
      <c r="G55" s="40"/>
      <c r="H55" s="23"/>
      <c r="I55" s="42"/>
      <c r="J55" s="48"/>
    </row>
    <row r="56" spans="3:10" s="44" customFormat="1" ht="23.25" customHeight="1">
      <c r="C56" s="39" t="s">
        <v>46</v>
      </c>
      <c r="E56" s="39"/>
      <c r="F56" s="34" t="s">
        <v>47</v>
      </c>
      <c r="G56" s="40"/>
      <c r="H56" s="22">
        <f>-'[1]WBS'!F35</f>
        <v>32000000</v>
      </c>
      <c r="I56" s="42"/>
      <c r="J56" s="22">
        <v>28909464.05</v>
      </c>
    </row>
    <row r="57" spans="3:10" s="44" customFormat="1" ht="23.25" customHeight="1">
      <c r="C57" s="39" t="s">
        <v>48</v>
      </c>
      <c r="E57" s="39"/>
      <c r="F57" s="39"/>
      <c r="G57" s="40"/>
      <c r="H57" s="49">
        <f>-'[1]WBS'!F36</f>
        <v>159068314.16000035</v>
      </c>
      <c r="I57" s="42"/>
      <c r="J57" s="49">
        <v>138822152.27</v>
      </c>
    </row>
    <row r="58" spans="4:10" ht="23.25" customHeight="1">
      <c r="D58" s="39" t="s">
        <v>49</v>
      </c>
      <c r="E58" s="39"/>
      <c r="F58" s="39"/>
      <c r="G58" s="40"/>
      <c r="H58" s="42">
        <f>SUM(H53:H57)</f>
        <v>817774706.0900004</v>
      </c>
      <c r="I58" s="25"/>
      <c r="J58" s="42">
        <f>SUM(J53:J57)</f>
        <v>794438008.25</v>
      </c>
    </row>
    <row r="59" spans="4:12" ht="23.25" customHeight="1" thickBot="1">
      <c r="D59" s="33" t="s">
        <v>50</v>
      </c>
      <c r="E59" s="33"/>
      <c r="F59" s="33"/>
      <c r="G59" s="35"/>
      <c r="H59" s="50">
        <f>SUM(H46+H58)</f>
        <v>1715100823.9700003</v>
      </c>
      <c r="I59" s="25"/>
      <c r="J59" s="50">
        <f>SUM(J46+J58)</f>
        <v>1329008651.53</v>
      </c>
      <c r="K59" s="51">
        <f>H21-H59</f>
        <v>0</v>
      </c>
      <c r="L59" s="51">
        <f>J21-J59</f>
        <v>0</v>
      </c>
    </row>
    <row r="60" spans="4:10" ht="23.25" customHeight="1" thickTop="1">
      <c r="D60" s="33"/>
      <c r="E60" s="33"/>
      <c r="F60" s="33"/>
      <c r="G60" s="35"/>
      <c r="H60" s="52"/>
      <c r="I60" s="39"/>
      <c r="J60" s="52"/>
    </row>
    <row r="61" spans="4:10" ht="23.25" customHeight="1">
      <c r="D61" s="33"/>
      <c r="E61" s="33"/>
      <c r="F61" s="33"/>
      <c r="G61" s="35"/>
      <c r="H61" s="52"/>
      <c r="I61" s="39"/>
      <c r="J61" s="52"/>
    </row>
    <row r="62" spans="4:10" ht="23.25" customHeight="1">
      <c r="D62" s="33"/>
      <c r="E62" s="33"/>
      <c r="F62" s="33"/>
      <c r="G62" s="35"/>
      <c r="H62" s="52"/>
      <c r="I62" s="39"/>
      <c r="J62" s="52"/>
    </row>
    <row r="63" spans="4:10" ht="23.25" customHeight="1">
      <c r="D63" s="17"/>
      <c r="E63" s="17"/>
      <c r="F63" s="17"/>
      <c r="G63" s="17"/>
      <c r="H63" s="53"/>
      <c r="I63" s="54"/>
      <c r="J63" s="53"/>
    </row>
    <row r="64" spans="4:10" ht="23.25" customHeight="1">
      <c r="D64" s="12"/>
      <c r="E64" s="12"/>
      <c r="F64" s="12"/>
      <c r="G64" s="12"/>
      <c r="H64" s="55"/>
      <c r="I64" s="56"/>
      <c r="J64" s="56"/>
    </row>
    <row r="65" spans="4:10" ht="23.25" customHeight="1">
      <c r="D65" s="12"/>
      <c r="E65" s="12"/>
      <c r="F65" s="12"/>
      <c r="G65" s="12"/>
      <c r="H65" s="56"/>
      <c r="I65" s="56"/>
      <c r="J65" s="56"/>
    </row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</sheetData>
  <mergeCells count="10">
    <mergeCell ref="A32:J32"/>
    <mergeCell ref="A33:J33"/>
    <mergeCell ref="A36:D36"/>
    <mergeCell ref="A1:J1"/>
    <mergeCell ref="A2:J2"/>
    <mergeCell ref="A3:J3"/>
    <mergeCell ref="A5:E5"/>
    <mergeCell ref="H34:J34"/>
    <mergeCell ref="H4:J4"/>
    <mergeCell ref="A31:J31"/>
  </mergeCells>
  <printOptions/>
  <pageMargins left="0.6" right="0.27" top="0.984251968503937" bottom="0.984251968503937" header="0.34" footer="0.511811023622047"/>
  <pageSetup firstPageNumber="2" useFirstPageNumber="1" horizontalDpi="600" verticalDpi="600" orientation="portrait" paperSize="9" r:id="rId1"/>
  <headerFooter alignWithMargins="0">
    <oddFooter>&amp;L&amp;"AngsanaUPC,Regular"          &amp;"Angsana New,Regular"หมายเหตุประกอบงบการเงินเป็นส่วนหนึ่งของงบการเงินนี้&amp;R&amp;"Angsana New,Regular"&amp;P</oddFooter>
  </headerFooter>
  <rowBreaks count="1" manualBreakCount="1">
    <brk id="3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8" sqref="D68"/>
    </sheetView>
  </sheetViews>
  <sheetFormatPr defaultColWidth="9.140625" defaultRowHeight="21.75"/>
  <sheetData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8" sqref="D68"/>
    </sheetView>
  </sheetViews>
  <sheetFormatPr defaultColWidth="9.140625" defaultRowHeight="21.75"/>
  <sheetData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55">
      <selection activeCell="D28" sqref="D28"/>
    </sheetView>
  </sheetViews>
  <sheetFormatPr defaultColWidth="9.140625" defaultRowHeight="20.25" customHeight="1"/>
  <cols>
    <col min="1" max="1" width="2.140625" style="2" customWidth="1"/>
    <col min="2" max="2" width="2.28125" style="2" customWidth="1"/>
    <col min="3" max="3" width="1.421875" style="2" customWidth="1"/>
    <col min="4" max="4" width="45.140625" style="2" bestFit="1" customWidth="1"/>
    <col min="5" max="5" width="7.7109375" style="2" customWidth="1"/>
    <col min="6" max="6" width="2.421875" style="44" customWidth="1"/>
    <col min="7" max="7" width="14.7109375" style="2" customWidth="1"/>
    <col min="8" max="8" width="1.7109375" style="2" customWidth="1"/>
    <col min="9" max="9" width="14.7109375" style="2" customWidth="1"/>
    <col min="10" max="16384" width="9.140625" style="2" customWidth="1"/>
  </cols>
  <sheetData>
    <row r="1" spans="1:9" ht="23.25" customHeight="1">
      <c r="A1" s="1" t="s">
        <v>51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1" t="s">
        <v>52</v>
      </c>
      <c r="B2" s="1"/>
      <c r="C2" s="1"/>
      <c r="D2" s="1"/>
      <c r="E2" s="1"/>
      <c r="F2" s="1"/>
      <c r="G2" s="1"/>
      <c r="H2" s="1"/>
      <c r="I2" s="1"/>
    </row>
    <row r="3" spans="1:9" ht="23.25" customHeight="1">
      <c r="A3" s="1" t="s">
        <v>53</v>
      </c>
      <c r="B3" s="1"/>
      <c r="C3" s="1"/>
      <c r="D3" s="1"/>
      <c r="E3" s="1"/>
      <c r="F3" s="1"/>
      <c r="G3" s="1"/>
      <c r="H3" s="1"/>
      <c r="I3" s="1"/>
    </row>
    <row r="4" spans="4:9" ht="23.25" customHeight="1">
      <c r="D4" s="3"/>
      <c r="E4" s="3"/>
      <c r="F4" s="4"/>
      <c r="G4" s="5" t="s">
        <v>54</v>
      </c>
      <c r="H4" s="5"/>
      <c r="I4" s="5"/>
    </row>
    <row r="5" spans="5:9" ht="23.25" customHeight="1">
      <c r="E5" s="6" t="s">
        <v>55</v>
      </c>
      <c r="F5" s="7"/>
      <c r="G5" s="8" t="s">
        <v>56</v>
      </c>
      <c r="H5" s="9"/>
      <c r="I5" s="10" t="s">
        <v>57</v>
      </c>
    </row>
    <row r="6" spans="1:9" ht="23.25" customHeight="1">
      <c r="A6" s="1" t="s">
        <v>58</v>
      </c>
      <c r="B6" s="1"/>
      <c r="C6" s="1"/>
      <c r="D6" s="1"/>
      <c r="E6" s="29"/>
      <c r="F6" s="7"/>
      <c r="G6" s="30"/>
      <c r="H6" s="9"/>
      <c r="I6" s="31"/>
    </row>
    <row r="7" spans="1:9" ht="23.25" customHeight="1">
      <c r="A7" s="11" t="s">
        <v>59</v>
      </c>
      <c r="E7" s="11"/>
      <c r="F7" s="12"/>
      <c r="G7" s="13"/>
      <c r="H7" s="13"/>
      <c r="I7" s="14"/>
    </row>
    <row r="8" spans="2:9" ht="23.25" customHeight="1">
      <c r="B8" s="15" t="s">
        <v>60</v>
      </c>
      <c r="E8" s="16">
        <f>FS;T!F7</f>
        <v>3</v>
      </c>
      <c r="F8" s="17"/>
      <c r="G8" s="18">
        <f>+FS;T!H7</f>
        <v>107308291.17</v>
      </c>
      <c r="H8" s="18"/>
      <c r="I8" s="36">
        <f>FS;T!J7</f>
        <v>32806126.73</v>
      </c>
    </row>
    <row r="9" spans="2:9" ht="23.25" customHeight="1">
      <c r="B9" s="15" t="s">
        <v>61</v>
      </c>
      <c r="E9" s="16" t="str">
        <f>FS;T!F8</f>
        <v>3, 5, 6</v>
      </c>
      <c r="F9" s="17"/>
      <c r="G9" s="18">
        <f>+FS;T!H8</f>
        <v>300934733.5899999</v>
      </c>
      <c r="H9" s="19"/>
      <c r="I9" s="36">
        <f>FS;T!J8</f>
        <v>273345704.71</v>
      </c>
    </row>
    <row r="10" spans="2:9" ht="23.25" customHeight="1">
      <c r="B10" s="15" t="s">
        <v>62</v>
      </c>
      <c r="E10" s="16" t="str">
        <f>FS;T!F9</f>
        <v>3, 7</v>
      </c>
      <c r="F10" s="17"/>
      <c r="G10" s="18">
        <f>+FS;T!H9</f>
        <v>748836431.5199999</v>
      </c>
      <c r="H10" s="18"/>
      <c r="I10" s="36">
        <f>FS;T!J9</f>
        <v>492250493.5799999</v>
      </c>
    </row>
    <row r="11" spans="2:9" ht="23.25" customHeight="1">
      <c r="B11" s="11" t="s">
        <v>63</v>
      </c>
      <c r="E11" s="16"/>
      <c r="F11" s="12"/>
      <c r="G11" s="20">
        <f>+FS;T!H10</f>
        <v>5777548.409999999</v>
      </c>
      <c r="H11" s="19"/>
      <c r="I11" s="41">
        <f>FS;T!J10</f>
        <v>8561704.46</v>
      </c>
    </row>
    <row r="12" spans="4:9" ht="23.25" customHeight="1">
      <c r="D12" s="11" t="s">
        <v>64</v>
      </c>
      <c r="E12" s="16"/>
      <c r="F12" s="12"/>
      <c r="G12" s="19">
        <f>SUM(G8:G11)</f>
        <v>1162857004.6899998</v>
      </c>
      <c r="H12" s="19"/>
      <c r="I12" s="21">
        <f>SUM(I8:I11)</f>
        <v>806964029.48</v>
      </c>
    </row>
    <row r="13" spans="4:9" ht="23.25" customHeight="1">
      <c r="D13" s="15"/>
      <c r="E13" s="16"/>
      <c r="F13" s="17"/>
      <c r="G13" s="19"/>
      <c r="H13" s="18"/>
      <c r="I13" s="19"/>
    </row>
    <row r="14" spans="1:9" ht="23.25" customHeight="1">
      <c r="A14" s="11" t="s">
        <v>65</v>
      </c>
      <c r="E14" s="16"/>
      <c r="F14" s="12"/>
      <c r="G14" s="18"/>
      <c r="H14" s="18"/>
      <c r="I14" s="18"/>
    </row>
    <row r="15" spans="2:9" ht="23.25" customHeight="1">
      <c r="B15" s="15" t="s">
        <v>66</v>
      </c>
      <c r="E15" s="16" t="str">
        <f>FS;T!F14</f>
        <v>3, 8, 9</v>
      </c>
      <c r="F15" s="17"/>
      <c r="G15" s="23">
        <f>+FS;T!H14</f>
        <v>549051396.81</v>
      </c>
      <c r="H15" s="23"/>
      <c r="I15" s="23">
        <f>FS;T!J14</f>
        <v>518007374.6999999</v>
      </c>
    </row>
    <row r="16" spans="2:9" ht="23.25" customHeight="1">
      <c r="B16" s="15" t="s">
        <v>67</v>
      </c>
      <c r="E16" s="16" t="str">
        <f>FS;T!F15</f>
        <v>3, 23</v>
      </c>
      <c r="F16" s="17"/>
      <c r="G16" s="23">
        <f>+FS;T!H15</f>
        <v>3185949.02</v>
      </c>
      <c r="H16" s="23"/>
      <c r="I16" s="23">
        <f>FS;T!J15</f>
        <v>3560766.5</v>
      </c>
    </row>
    <row r="17" spans="2:9" ht="23.25" customHeight="1">
      <c r="B17" s="11" t="s">
        <v>68</v>
      </c>
      <c r="E17" s="16"/>
      <c r="F17" s="12"/>
      <c r="G17" s="20">
        <f>+FS;T!H16</f>
        <v>6473.45</v>
      </c>
      <c r="H17" s="19"/>
      <c r="I17" s="49">
        <f>FS;T!J16</f>
        <v>476480.85</v>
      </c>
    </row>
    <row r="18" spans="4:9" ht="23.25" customHeight="1">
      <c r="D18" s="11" t="s">
        <v>69</v>
      </c>
      <c r="E18" s="11"/>
      <c r="F18" s="12"/>
      <c r="G18" s="24">
        <f>SUM(G15:G17)</f>
        <v>552243819.28</v>
      </c>
      <c r="H18" s="24"/>
      <c r="I18" s="25">
        <f>SUM(I15:I17)</f>
        <v>522044622.04999995</v>
      </c>
    </row>
    <row r="19" spans="4:9" ht="23.25" customHeight="1">
      <c r="D19" s="11"/>
      <c r="E19" s="11"/>
      <c r="F19" s="12"/>
      <c r="G19" s="24"/>
      <c r="H19" s="24"/>
      <c r="I19" s="24"/>
    </row>
    <row r="20" spans="4:9" ht="23.25" customHeight="1">
      <c r="D20" s="11"/>
      <c r="E20" s="11"/>
      <c r="F20" s="12"/>
      <c r="G20" s="24"/>
      <c r="H20" s="24"/>
      <c r="I20" s="24"/>
    </row>
    <row r="21" spans="4:9" ht="23.25" customHeight="1">
      <c r="D21" s="11"/>
      <c r="E21" s="11"/>
      <c r="F21" s="12"/>
      <c r="G21" s="18"/>
      <c r="H21" s="18"/>
      <c r="I21" s="18"/>
    </row>
    <row r="22" spans="4:9" ht="23.25" customHeight="1" thickBot="1">
      <c r="D22" s="15" t="s">
        <v>70</v>
      </c>
      <c r="E22" s="15"/>
      <c r="F22" s="17"/>
      <c r="G22" s="26">
        <f>SUM(G12+G18)</f>
        <v>1715100823.9699998</v>
      </c>
      <c r="H22" s="18"/>
      <c r="I22" s="27">
        <f>SUM(I12+I18)</f>
        <v>1329008651.53</v>
      </c>
    </row>
    <row r="23" spans="4:9" ht="23.25" customHeight="1" thickTop="1">
      <c r="D23" s="15"/>
      <c r="E23" s="15"/>
      <c r="F23" s="17"/>
      <c r="G23" s="28"/>
      <c r="H23" s="13"/>
      <c r="I23" s="28"/>
    </row>
    <row r="24" spans="4:9" ht="23.25" customHeight="1">
      <c r="D24" s="15"/>
      <c r="E24" s="15"/>
      <c r="F24" s="17"/>
      <c r="G24" s="28"/>
      <c r="H24" s="13"/>
      <c r="I24" s="28"/>
    </row>
    <row r="25" spans="4:9" ht="23.25" customHeight="1">
      <c r="D25" s="15"/>
      <c r="E25" s="15"/>
      <c r="F25" s="17"/>
      <c r="G25" s="28"/>
      <c r="H25" s="13"/>
      <c r="I25" s="28"/>
    </row>
    <row r="26" spans="4:9" ht="23.25" customHeight="1">
      <c r="D26" s="15"/>
      <c r="E26" s="15"/>
      <c r="F26" s="17"/>
      <c r="G26" s="28"/>
      <c r="H26" s="13"/>
      <c r="I26" s="28"/>
    </row>
    <row r="27" spans="4:9" ht="23.25" customHeight="1">
      <c r="D27" s="15"/>
      <c r="E27" s="15"/>
      <c r="F27" s="17"/>
      <c r="G27" s="28"/>
      <c r="H27" s="13"/>
      <c r="I27" s="28"/>
    </row>
    <row r="28" spans="4:9" ht="23.25" customHeight="1">
      <c r="D28" s="15"/>
      <c r="E28" s="15"/>
      <c r="F28" s="17"/>
      <c r="G28" s="28"/>
      <c r="H28" s="13"/>
      <c r="I28" s="28"/>
    </row>
    <row r="29" spans="4:9" ht="23.25" customHeight="1">
      <c r="D29" s="15"/>
      <c r="E29" s="15"/>
      <c r="F29" s="17"/>
      <c r="G29" s="28"/>
      <c r="H29" s="13"/>
      <c r="I29" s="28"/>
    </row>
    <row r="30" spans="4:9" ht="23.25" customHeight="1">
      <c r="D30" s="15"/>
      <c r="E30" s="15"/>
      <c r="F30" s="17"/>
      <c r="G30" s="28"/>
      <c r="H30" s="13"/>
      <c r="I30" s="28"/>
    </row>
    <row r="31" spans="1:9" ht="23.25" customHeight="1">
      <c r="A31" s="1" t="str">
        <f>A1</f>
        <v>SINGHA PARATECH PUBLIC COMPANY LIMITED</v>
      </c>
      <c r="B31" s="1"/>
      <c r="C31" s="1"/>
      <c r="D31" s="1"/>
      <c r="E31" s="1"/>
      <c r="F31" s="1"/>
      <c r="G31" s="1"/>
      <c r="H31" s="1"/>
      <c r="I31" s="1"/>
    </row>
    <row r="32" spans="1:9" ht="23.25" customHeight="1">
      <c r="A32" s="1" t="str">
        <f>A2</f>
        <v>BALANCE SHEETS</v>
      </c>
      <c r="B32" s="1"/>
      <c r="C32" s="1"/>
      <c r="D32" s="1"/>
      <c r="E32" s="1"/>
      <c r="F32" s="1"/>
      <c r="G32" s="1"/>
      <c r="H32" s="1"/>
      <c r="I32" s="1"/>
    </row>
    <row r="33" spans="1:9" ht="23.25" customHeight="1">
      <c r="A33" s="1" t="str">
        <f>A3</f>
        <v>AS AT DECEMBER 31, 2005 AND 2004</v>
      </c>
      <c r="B33" s="1"/>
      <c r="C33" s="1"/>
      <c r="D33" s="1"/>
      <c r="E33" s="1"/>
      <c r="F33" s="1"/>
      <c r="G33" s="1"/>
      <c r="H33" s="1"/>
      <c r="I33" s="1"/>
    </row>
    <row r="34" spans="4:9" ht="23.25" customHeight="1">
      <c r="D34" s="3"/>
      <c r="E34" s="3"/>
      <c r="F34" s="4"/>
      <c r="G34" s="5" t="str">
        <f>G4</f>
        <v>Baht</v>
      </c>
      <c r="H34" s="5"/>
      <c r="I34" s="5"/>
    </row>
    <row r="35" spans="4:9" s="57" customFormat="1" ht="23.25" customHeight="1">
      <c r="D35" s="3"/>
      <c r="E35" s="6" t="s">
        <v>55</v>
      </c>
      <c r="F35" s="4"/>
      <c r="G35" s="58" t="str">
        <f>G5</f>
        <v>2005</v>
      </c>
      <c r="H35" s="9"/>
      <c r="I35" s="58" t="str">
        <f>I5</f>
        <v>2004</v>
      </c>
    </row>
    <row r="36" spans="1:6" ht="23.25" customHeight="1">
      <c r="A36" s="1" t="s">
        <v>71</v>
      </c>
      <c r="B36" s="1"/>
      <c r="C36" s="1"/>
      <c r="D36" s="1"/>
      <c r="E36" s="11"/>
      <c r="F36" s="12"/>
    </row>
    <row r="37" spans="1:9" ht="23.25" customHeight="1">
      <c r="A37" s="15" t="s">
        <v>72</v>
      </c>
      <c r="E37" s="15"/>
      <c r="F37" s="17"/>
      <c r="G37" s="13"/>
      <c r="H37" s="32"/>
      <c r="I37" s="13"/>
    </row>
    <row r="38" spans="2:9" ht="23.25" customHeight="1">
      <c r="B38" s="33" t="s">
        <v>73</v>
      </c>
      <c r="E38" s="59" t="str">
        <f>FS;T!F38</f>
        <v>8, 10</v>
      </c>
      <c r="F38" s="35"/>
      <c r="G38" s="36">
        <f>+FS;T!H38</f>
        <v>645186635.59</v>
      </c>
      <c r="H38" s="25"/>
      <c r="I38" s="36">
        <f>FS;T!J38</f>
        <v>182600613.56</v>
      </c>
    </row>
    <row r="39" spans="2:9" ht="23.25" customHeight="1">
      <c r="B39" s="33" t="s">
        <v>74</v>
      </c>
      <c r="E39" s="59"/>
      <c r="F39" s="35"/>
      <c r="G39" s="36">
        <f>+FS;T!H39</f>
        <v>44331263.029999994</v>
      </c>
      <c r="H39" s="25"/>
      <c r="I39" s="36">
        <f>FS;T!J39</f>
        <v>31697289.490000002</v>
      </c>
    </row>
    <row r="40" spans="2:9" ht="23.25" customHeight="1">
      <c r="B40" s="33" t="s">
        <v>75</v>
      </c>
      <c r="E40" s="59" t="str">
        <f>FS;T!F40</f>
        <v>8, 11</v>
      </c>
      <c r="F40" s="35"/>
      <c r="G40" s="36">
        <f>+FS;T!H40</f>
        <v>38060996.88999999</v>
      </c>
      <c r="H40" s="25"/>
      <c r="I40" s="36">
        <f>FS;T!J40</f>
        <v>21683631.7</v>
      </c>
    </row>
    <row r="41" spans="2:9" ht="23.25" customHeight="1">
      <c r="B41" s="33" t="s">
        <v>76</v>
      </c>
      <c r="E41" s="59">
        <f>FS;T!F41</f>
        <v>12</v>
      </c>
      <c r="F41" s="35"/>
      <c r="G41" s="36">
        <f>+FS;T!H41</f>
        <v>0</v>
      </c>
      <c r="H41" s="25"/>
      <c r="I41" s="36">
        <f>FS;T!J41</f>
        <v>190927173.92</v>
      </c>
    </row>
    <row r="42" spans="2:9" ht="23.25" customHeight="1">
      <c r="B42" s="39" t="s">
        <v>77</v>
      </c>
      <c r="E42" s="59"/>
      <c r="F42" s="40"/>
      <c r="G42" s="41">
        <f>+FS;T!H42</f>
        <v>59944160.38999999</v>
      </c>
      <c r="H42" s="42"/>
      <c r="I42" s="41">
        <f>FS;T!J42</f>
        <v>33013543.50999999</v>
      </c>
    </row>
    <row r="43" spans="4:9" ht="23.25" customHeight="1">
      <c r="D43" s="33" t="s">
        <v>78</v>
      </c>
      <c r="E43" s="59"/>
      <c r="F43" s="35"/>
      <c r="G43" s="42">
        <f>SUM(G38:G42)</f>
        <v>787523055.9</v>
      </c>
      <c r="H43" s="42"/>
      <c r="I43" s="42">
        <f>SUM(I38:I42)</f>
        <v>459922252.17999995</v>
      </c>
    </row>
    <row r="44" spans="1:13" ht="23.25" customHeight="1">
      <c r="A44" s="33" t="s">
        <v>79</v>
      </c>
      <c r="E44" s="59"/>
      <c r="F44" s="35"/>
      <c r="G44" s="36"/>
      <c r="H44" s="25"/>
      <c r="I44" s="36"/>
      <c r="J44" s="44"/>
      <c r="K44" s="44"/>
      <c r="L44" s="44"/>
      <c r="M44" s="44"/>
    </row>
    <row r="45" spans="2:9" ht="23.25" customHeight="1">
      <c r="B45" s="33" t="s">
        <v>80</v>
      </c>
      <c r="E45" s="59" t="str">
        <f>FS;T!F45</f>
        <v>8, 11</v>
      </c>
      <c r="F45" s="35"/>
      <c r="G45" s="45">
        <f>+FS;T!H45</f>
        <v>109803061.97999999</v>
      </c>
      <c r="H45" s="42"/>
      <c r="I45" s="45">
        <f>FS;T!J45</f>
        <v>74648391.1</v>
      </c>
    </row>
    <row r="46" spans="4:9" ht="23.25" customHeight="1">
      <c r="D46" s="33" t="s">
        <v>81</v>
      </c>
      <c r="E46" s="59"/>
      <c r="F46" s="35"/>
      <c r="G46" s="25">
        <f>SUM(G43+G45)</f>
        <v>897326117.88</v>
      </c>
      <c r="H46" s="25"/>
      <c r="I46" s="25">
        <f>SUM(I43+I45)</f>
        <v>534570643.28</v>
      </c>
    </row>
    <row r="47" spans="4:9" ht="23.25" customHeight="1">
      <c r="D47" s="11"/>
      <c r="E47" s="59"/>
      <c r="F47" s="35"/>
      <c r="G47" s="25"/>
      <c r="H47" s="25"/>
      <c r="I47" s="25"/>
    </row>
    <row r="48" spans="1:9" ht="23.25" customHeight="1">
      <c r="A48" s="39" t="s">
        <v>82</v>
      </c>
      <c r="E48" s="59"/>
      <c r="F48" s="40"/>
      <c r="G48" s="36"/>
      <c r="H48" s="25"/>
      <c r="I48" s="36"/>
    </row>
    <row r="49" spans="2:9" ht="23.25" customHeight="1">
      <c r="B49" s="39" t="s">
        <v>83</v>
      </c>
      <c r="E49" s="59" t="str">
        <f>FS;T!F49</f>
        <v>14</v>
      </c>
      <c r="F49" s="40"/>
      <c r="G49" s="36"/>
      <c r="H49" s="25"/>
      <c r="I49" s="36"/>
    </row>
    <row r="50" spans="2:9" ht="23.25" customHeight="1">
      <c r="B50" s="39"/>
      <c r="C50" s="11" t="s">
        <v>84</v>
      </c>
      <c r="E50" s="59"/>
      <c r="F50" s="40"/>
      <c r="G50" s="36"/>
      <c r="H50" s="25"/>
      <c r="I50" s="36"/>
    </row>
    <row r="51" spans="3:9" ht="23.25" customHeight="1" thickBot="1">
      <c r="C51" s="11" t="s">
        <v>85</v>
      </c>
      <c r="D51" s="39"/>
      <c r="E51" s="59"/>
      <c r="F51" s="40"/>
      <c r="G51" s="46">
        <f>FS;T!H51</f>
        <v>320000000</v>
      </c>
      <c r="H51" s="42"/>
      <c r="I51" s="46">
        <f>FS;T!J51</f>
        <v>320000000</v>
      </c>
    </row>
    <row r="52" spans="3:9" ht="23.25" customHeight="1" thickTop="1">
      <c r="C52" s="60" t="s">
        <v>86</v>
      </c>
      <c r="D52" s="39"/>
      <c r="E52" s="59"/>
      <c r="F52" s="40"/>
      <c r="G52" s="21"/>
      <c r="H52" s="42"/>
      <c r="I52" s="21"/>
    </row>
    <row r="53" spans="3:9" ht="23.25" customHeight="1">
      <c r="C53" s="61" t="s">
        <v>87</v>
      </c>
      <c r="D53" s="39"/>
      <c r="E53" s="59"/>
      <c r="F53" s="40"/>
      <c r="G53" s="21">
        <f>FS;T!H53</f>
        <v>320000000</v>
      </c>
      <c r="H53" s="42"/>
      <c r="I53" s="21">
        <f>FS;T!J53</f>
        <v>320000000</v>
      </c>
    </row>
    <row r="54" spans="2:9" ht="23.25" customHeight="1">
      <c r="B54" s="39" t="s">
        <v>88</v>
      </c>
      <c r="E54" s="59" t="str">
        <f>FS;T!F54</f>
        <v>14</v>
      </c>
      <c r="F54" s="40"/>
      <c r="G54" s="21">
        <f>FS;T!H54</f>
        <v>306706391.93</v>
      </c>
      <c r="H54" s="42"/>
      <c r="I54" s="21">
        <f>FS;T!J54</f>
        <v>306706391.93</v>
      </c>
    </row>
    <row r="55" spans="2:9" s="44" customFormat="1" ht="23.25" customHeight="1">
      <c r="B55" s="39" t="s">
        <v>89</v>
      </c>
      <c r="E55" s="59"/>
      <c r="F55" s="40"/>
      <c r="G55" s="23"/>
      <c r="H55" s="42"/>
      <c r="I55" s="48"/>
    </row>
    <row r="56" spans="3:9" s="44" customFormat="1" ht="23.25" customHeight="1">
      <c r="C56" s="39" t="s">
        <v>90</v>
      </c>
      <c r="E56" s="59" t="str">
        <f>FS;T!F56</f>
        <v>13</v>
      </c>
      <c r="F56" s="40"/>
      <c r="G56" s="23">
        <f>FS;T!H56</f>
        <v>32000000</v>
      </c>
      <c r="H56" s="42"/>
      <c r="I56" s="21">
        <f>FS;T!J56</f>
        <v>28909464.05</v>
      </c>
    </row>
    <row r="57" spans="3:9" s="44" customFormat="1" ht="23.25" customHeight="1">
      <c r="C57" s="39" t="s">
        <v>91</v>
      </c>
      <c r="E57" s="59"/>
      <c r="F57" s="40"/>
      <c r="G57" s="49">
        <f>+FS;T!H57</f>
        <v>159068314.16000035</v>
      </c>
      <c r="H57" s="42"/>
      <c r="I57" s="41">
        <f>FS;T!J57</f>
        <v>138822152.27</v>
      </c>
    </row>
    <row r="58" spans="4:9" ht="23.25" customHeight="1">
      <c r="D58" s="39" t="s">
        <v>92</v>
      </c>
      <c r="E58" s="39"/>
      <c r="F58" s="40"/>
      <c r="G58" s="42">
        <f>SUM(G53:G57)</f>
        <v>817774706.0900004</v>
      </c>
      <c r="H58" s="25"/>
      <c r="I58" s="42">
        <f>SUM(I53:I57)</f>
        <v>794438008.25</v>
      </c>
    </row>
    <row r="59" spans="4:11" ht="23.25" customHeight="1" thickBot="1">
      <c r="D59" s="33" t="s">
        <v>93</v>
      </c>
      <c r="E59" s="33"/>
      <c r="F59" s="35"/>
      <c r="G59" s="50">
        <f>SUM(G46+G58)</f>
        <v>1715100823.9700003</v>
      </c>
      <c r="H59" s="25"/>
      <c r="I59" s="50">
        <f>SUM(I46+I58)</f>
        <v>1329008651.53</v>
      </c>
      <c r="J59" s="51">
        <f>G22-G59</f>
        <v>0</v>
      </c>
      <c r="K59" s="51">
        <f>I22-I59</f>
        <v>0</v>
      </c>
    </row>
    <row r="60" spans="4:9" ht="23.25" customHeight="1" thickTop="1">
      <c r="D60" s="33"/>
      <c r="E60" s="33"/>
      <c r="F60" s="35"/>
      <c r="G60" s="52"/>
      <c r="H60" s="39"/>
      <c r="I60" s="52"/>
    </row>
    <row r="61" spans="4:9" ht="23.25" customHeight="1">
      <c r="D61" s="33"/>
      <c r="E61" s="33"/>
      <c r="F61" s="35"/>
      <c r="G61" s="52"/>
      <c r="H61" s="39"/>
      <c r="I61" s="52"/>
    </row>
    <row r="62" spans="4:9" ht="23.25" customHeight="1">
      <c r="D62" s="33"/>
      <c r="E62" s="33"/>
      <c r="F62" s="35"/>
      <c r="G62" s="52"/>
      <c r="H62" s="39"/>
      <c r="I62" s="52"/>
    </row>
    <row r="63" spans="4:9" ht="23.25" customHeight="1">
      <c r="D63" s="17"/>
      <c r="E63" s="17"/>
      <c r="F63" s="17"/>
      <c r="G63" s="53"/>
      <c r="H63" s="54"/>
      <c r="I63" s="53"/>
    </row>
    <row r="64" spans="4:9" ht="23.25" customHeight="1">
      <c r="D64" s="12"/>
      <c r="E64" s="12"/>
      <c r="F64" s="12"/>
      <c r="G64" s="55"/>
      <c r="H64" s="56"/>
      <c r="I64" s="56"/>
    </row>
    <row r="65" spans="4:9" ht="23.25" customHeight="1">
      <c r="D65" s="12"/>
      <c r="E65" s="12"/>
      <c r="F65" s="12"/>
      <c r="G65" s="56"/>
      <c r="H65" s="56"/>
      <c r="I65" s="56"/>
    </row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</sheetData>
  <mergeCells count="10">
    <mergeCell ref="A36:D36"/>
    <mergeCell ref="A6:D6"/>
    <mergeCell ref="A31:I31"/>
    <mergeCell ref="A32:I32"/>
    <mergeCell ref="A33:I33"/>
    <mergeCell ref="G34:I34"/>
    <mergeCell ref="G4:I4"/>
    <mergeCell ref="A1:I1"/>
    <mergeCell ref="A2:I2"/>
    <mergeCell ref="A3:I3"/>
  </mergeCells>
  <printOptions/>
  <pageMargins left="1.0236220472440944" right="0.5905511811023623" top="0.984251968503937" bottom="0.984251968503937" header="0.5118110236220472" footer="0.5118110236220472"/>
  <pageSetup firstPageNumber="2" useFirstPageNumber="1" horizontalDpi="180" verticalDpi="180" orientation="portrait" paperSize="9" r:id="rId1"/>
  <headerFooter alignWithMargins="0">
    <oddFooter>&amp;L&amp;"AngsanaUPC,Regular"         The accompanying notes are an integral part of these financial statements. &amp;R&amp;"Angsana New,Regular"&amp;P</oddFooter>
  </headerFooter>
  <rowBreaks count="1" manualBreakCount="1">
    <brk id="3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9">
      <selection activeCell="D28" sqref="D28"/>
    </sheetView>
  </sheetViews>
  <sheetFormatPr defaultColWidth="9.140625" defaultRowHeight="20.25" customHeight="1"/>
  <cols>
    <col min="1" max="3" width="2.7109375" style="2" customWidth="1"/>
    <col min="4" max="4" width="51.7109375" style="2" customWidth="1"/>
    <col min="5" max="5" width="13.7109375" style="2" customWidth="1"/>
    <col min="6" max="6" width="2.7109375" style="44" customWidth="1"/>
    <col min="7" max="7" width="14.7109375" style="2" customWidth="1"/>
    <col min="8" max="8" width="2.7109375" style="2" customWidth="1"/>
    <col min="9" max="9" width="14.7109375" style="2" customWidth="1"/>
    <col min="10" max="10" width="11.140625" style="2" hidden="1" customWidth="1"/>
    <col min="11" max="11" width="9.28125" style="2" hidden="1" customWidth="1"/>
    <col min="12" max="13" width="0" style="2" hidden="1" customWidth="1"/>
    <col min="14" max="16384" width="9.140625" style="2" customWidth="1"/>
  </cols>
  <sheetData>
    <row r="1" spans="1:9" ht="23.25" customHeight="1">
      <c r="A1" s="62" t="str">
        <f>FS;T!A1:J1</f>
        <v>บริษัท สิงห์ พาราเทค จำกัด (มหาชน)</v>
      </c>
      <c r="B1" s="62"/>
      <c r="C1" s="62"/>
      <c r="D1" s="62"/>
      <c r="E1" s="62"/>
      <c r="F1" s="62"/>
      <c r="G1" s="62"/>
      <c r="H1" s="62"/>
      <c r="I1" s="62"/>
    </row>
    <row r="2" spans="1:9" ht="23.25" customHeight="1">
      <c r="A2" s="62" t="s">
        <v>94</v>
      </c>
      <c r="B2" s="62"/>
      <c r="C2" s="62"/>
      <c r="D2" s="62"/>
      <c r="E2" s="62"/>
      <c r="F2" s="62"/>
      <c r="G2" s="62"/>
      <c r="H2" s="62"/>
      <c r="I2" s="62"/>
    </row>
    <row r="3" spans="1:9" ht="23.25" customHeight="1">
      <c r="A3" s="63" t="s">
        <v>95</v>
      </c>
      <c r="B3" s="63"/>
      <c r="C3" s="63"/>
      <c r="D3" s="63"/>
      <c r="E3" s="63"/>
      <c r="F3" s="63"/>
      <c r="G3" s="63"/>
      <c r="H3" s="63"/>
      <c r="I3" s="63"/>
    </row>
    <row r="4" spans="4:9" ht="23.25" customHeight="1">
      <c r="D4" s="64"/>
      <c r="E4" s="64"/>
      <c r="F4" s="65"/>
      <c r="G4" s="66" t="s">
        <v>3</v>
      </c>
      <c r="H4" s="66"/>
      <c r="I4" s="66"/>
    </row>
    <row r="5" spans="4:9" ht="23.25" customHeight="1">
      <c r="D5" s="64"/>
      <c r="E5" s="67" t="s">
        <v>5</v>
      </c>
      <c r="F5" s="65"/>
      <c r="G5" s="68" t="s">
        <v>6</v>
      </c>
      <c r="H5" s="65"/>
      <c r="I5" s="68" t="s">
        <v>7</v>
      </c>
    </row>
    <row r="6" spans="1:8" ht="23.25" customHeight="1">
      <c r="A6" s="15" t="s">
        <v>96</v>
      </c>
      <c r="E6" s="16">
        <v>3</v>
      </c>
      <c r="F6" s="17"/>
      <c r="G6" s="69"/>
      <c r="H6" s="70"/>
    </row>
    <row r="7" spans="2:13" ht="23.25" customHeight="1">
      <c r="B7" s="11" t="s">
        <v>97</v>
      </c>
      <c r="E7" s="16">
        <v>5</v>
      </c>
      <c r="F7" s="52"/>
      <c r="G7" s="71">
        <f>-'[1]WPL'!F7</f>
        <v>742981751.7100002</v>
      </c>
      <c r="H7" s="72"/>
      <c r="I7" s="71">
        <f>-'[1]WPL'!I7</f>
        <v>672814654.59</v>
      </c>
      <c r="J7" s="51" t="e">
        <f>#REF!-E7</f>
        <v>#REF!</v>
      </c>
      <c r="K7" s="73" t="e">
        <f>J7/E7</f>
        <v>#REF!</v>
      </c>
      <c r="L7" s="74">
        <f>G7-I8</f>
        <v>738366243.6800002</v>
      </c>
      <c r="M7" s="73">
        <f>L7/I8</f>
        <v>159.97507509048796</v>
      </c>
    </row>
    <row r="8" spans="2:13" ht="23.25" customHeight="1">
      <c r="B8" s="11" t="s">
        <v>98</v>
      </c>
      <c r="E8" s="75"/>
      <c r="F8" s="52"/>
      <c r="G8" s="24">
        <v>0</v>
      </c>
      <c r="H8" s="72"/>
      <c r="I8" s="24">
        <f>-'[1]WPL'!I8</f>
        <v>4615508.03</v>
      </c>
      <c r="J8" s="51" t="e">
        <f>#REF!-E8</f>
        <v>#REF!</v>
      </c>
      <c r="K8" s="73" t="e">
        <f>J8/E8</f>
        <v>#REF!</v>
      </c>
      <c r="L8" s="74" t="e">
        <f>G8-#REF!</f>
        <v>#REF!</v>
      </c>
      <c r="M8" s="73" t="e">
        <f>L8/#REF!</f>
        <v>#REF!</v>
      </c>
    </row>
    <row r="9" spans="2:13" ht="23.25" customHeight="1">
      <c r="B9" s="11" t="s">
        <v>99</v>
      </c>
      <c r="E9" s="75"/>
      <c r="F9" s="52"/>
      <c r="G9" s="24">
        <f>-'[1]WPL'!F9</f>
        <v>9252836.18</v>
      </c>
      <c r="H9" s="24"/>
      <c r="I9" s="24">
        <f>-'[1]WPL'!I9</f>
        <v>8089987.319999999</v>
      </c>
      <c r="J9" s="51" t="e">
        <f>#REF!-E9</f>
        <v>#REF!</v>
      </c>
      <c r="K9" s="73" t="e">
        <f>J9/E9</f>
        <v>#REF!</v>
      </c>
      <c r="L9" s="74">
        <f>G9-I9</f>
        <v>1162848.8600000003</v>
      </c>
      <c r="M9" s="73">
        <f>L9/I9</f>
        <v>0.14373926855549143</v>
      </c>
    </row>
    <row r="10" spans="4:13" ht="23.25" customHeight="1">
      <c r="D10" s="15" t="s">
        <v>100</v>
      </c>
      <c r="E10" s="76"/>
      <c r="F10" s="28"/>
      <c r="G10" s="77">
        <f>SUM(G7:G9)</f>
        <v>752234587.8900001</v>
      </c>
      <c r="H10" s="19"/>
      <c r="I10" s="77">
        <f>SUM(I7:I9)</f>
        <v>685520149.94</v>
      </c>
      <c r="J10" s="51" t="e">
        <f>#REF!-E10</f>
        <v>#REF!</v>
      </c>
      <c r="K10" s="73" t="e">
        <f>J10/E10</f>
        <v>#REF!</v>
      </c>
      <c r="L10" s="74">
        <f>G10-I10</f>
        <v>66714437.95000005</v>
      </c>
      <c r="M10" s="73">
        <f>L10/I10</f>
        <v>0.09731944123865537</v>
      </c>
    </row>
    <row r="11" spans="1:13" ht="23.25" customHeight="1">
      <c r="A11" s="15" t="s">
        <v>101</v>
      </c>
      <c r="E11" s="78" t="s">
        <v>102</v>
      </c>
      <c r="F11" s="17"/>
      <c r="G11" s="19"/>
      <c r="H11" s="72"/>
      <c r="I11" s="19"/>
      <c r="J11" s="51"/>
      <c r="K11" s="73"/>
      <c r="L11" s="74"/>
      <c r="M11" s="73"/>
    </row>
    <row r="12" spans="2:13" ht="23.25" customHeight="1">
      <c r="B12" s="11" t="s">
        <v>103</v>
      </c>
      <c r="E12" s="78">
        <v>9</v>
      </c>
      <c r="F12" s="52"/>
      <c r="G12" s="79">
        <f>'[1]WPL'!F12</f>
        <v>453675604.7599999</v>
      </c>
      <c r="H12" s="72"/>
      <c r="I12" s="79">
        <f>'[1]WPL'!I12</f>
        <v>438116419.53999984</v>
      </c>
      <c r="J12" s="51" t="e">
        <f>#REF!-E12</f>
        <v>#REF!</v>
      </c>
      <c r="K12" s="73" t="e">
        <f>J12/E12</f>
        <v>#REF!</v>
      </c>
      <c r="L12" s="74">
        <f>G12-I12</f>
        <v>15559185.220000029</v>
      </c>
      <c r="M12" s="73">
        <f>L12/I12</f>
        <v>0.035513814424796925</v>
      </c>
    </row>
    <row r="13" spans="2:13" ht="23.25" customHeight="1">
      <c r="B13" s="11" t="s">
        <v>104</v>
      </c>
      <c r="E13" s="80" t="s">
        <v>105</v>
      </c>
      <c r="F13" s="52"/>
      <c r="G13" s="19">
        <f>'[1]WPL'!F13</f>
        <v>140087364.02</v>
      </c>
      <c r="H13" s="72"/>
      <c r="I13" s="19">
        <f>'[1]WPL'!I13</f>
        <v>96722849.57000001</v>
      </c>
      <c r="J13" s="51" t="e">
        <f>#REF!-E13</f>
        <v>#REF!</v>
      </c>
      <c r="K13" s="73" t="e">
        <f>J13/E13</f>
        <v>#REF!</v>
      </c>
      <c r="L13" s="74">
        <f>G13-I13</f>
        <v>43364514.45</v>
      </c>
      <c r="M13" s="73">
        <f>L13/I13</f>
        <v>0.44833785028858514</v>
      </c>
    </row>
    <row r="14" spans="2:13" ht="23.25" customHeight="1">
      <c r="B14" s="11" t="s">
        <v>106</v>
      </c>
      <c r="E14" s="80"/>
      <c r="F14" s="52"/>
      <c r="G14" s="19">
        <f>'[1]WPL'!F14</f>
        <v>6072970.32</v>
      </c>
      <c r="H14" s="72"/>
      <c r="I14" s="19">
        <v>0</v>
      </c>
      <c r="J14" s="51"/>
      <c r="K14" s="73"/>
      <c r="L14" s="74"/>
      <c r="M14" s="73"/>
    </row>
    <row r="15" spans="4:13" ht="23.25" customHeight="1">
      <c r="D15" s="11" t="s">
        <v>107</v>
      </c>
      <c r="E15" s="80"/>
      <c r="F15" s="52"/>
      <c r="G15" s="77">
        <f>SUM(G12:G14)</f>
        <v>599835939.0999999</v>
      </c>
      <c r="H15" s="72"/>
      <c r="I15" s="77">
        <f>SUM(I12:I14)</f>
        <v>534839269.10999984</v>
      </c>
      <c r="J15" s="51" t="e">
        <f>#REF!-E15</f>
        <v>#REF!</v>
      </c>
      <c r="K15" s="73" t="e">
        <f>J15/E15</f>
        <v>#REF!</v>
      </c>
      <c r="L15" s="74">
        <f>G15-I15</f>
        <v>64996669.99000007</v>
      </c>
      <c r="M15" s="73">
        <f>L15/I15</f>
        <v>0.12152561291574174</v>
      </c>
    </row>
    <row r="16" spans="1:13" ht="23.25" customHeight="1">
      <c r="A16" s="15" t="s">
        <v>108</v>
      </c>
      <c r="E16" s="76"/>
      <c r="F16" s="56"/>
      <c r="G16" s="72">
        <f>G10-G15</f>
        <v>152398648.7900002</v>
      </c>
      <c r="H16" s="72"/>
      <c r="I16" s="72">
        <f>I10-I15</f>
        <v>150680880.83000022</v>
      </c>
      <c r="J16" s="51" t="e">
        <f>#REF!-E16</f>
        <v>#REF!</v>
      </c>
      <c r="K16" s="73" t="e">
        <f>J16/E16</f>
        <v>#REF!</v>
      </c>
      <c r="L16" s="74">
        <f>G16-I16</f>
        <v>1717767.9599999785</v>
      </c>
      <c r="M16" s="73">
        <f>L16/I16</f>
        <v>0.011400039278626083</v>
      </c>
    </row>
    <row r="17" spans="1:13" ht="23.25" customHeight="1">
      <c r="A17" s="11" t="s">
        <v>109</v>
      </c>
      <c r="E17" s="80"/>
      <c r="F17" s="52"/>
      <c r="G17" s="19">
        <f>'[1]WPL'!F15</f>
        <v>27168489.490000002</v>
      </c>
      <c r="H17" s="72"/>
      <c r="I17" s="19">
        <f>'[1]WPL'!I15</f>
        <v>12304812.07</v>
      </c>
      <c r="J17" s="51" t="e">
        <f>#REF!-E17</f>
        <v>#REF!</v>
      </c>
      <c r="K17" s="73" t="e">
        <f>J17/E17</f>
        <v>#REF!</v>
      </c>
      <c r="L17" s="74">
        <f>G17-I17</f>
        <v>14863677.420000002</v>
      </c>
      <c r="M17" s="73">
        <f>L17/I17</f>
        <v>1.207956475518931</v>
      </c>
    </row>
    <row r="18" spans="1:13" ht="23.25" customHeight="1">
      <c r="A18" s="11" t="s">
        <v>110</v>
      </c>
      <c r="E18" s="80"/>
      <c r="F18" s="52"/>
      <c r="G18" s="19">
        <f>'[1]WPL'!F16</f>
        <v>3071374.21</v>
      </c>
      <c r="H18" s="72"/>
      <c r="I18" s="19">
        <f>'[1]WPL'!I16</f>
        <v>0</v>
      </c>
      <c r="J18" s="51"/>
      <c r="K18" s="73"/>
      <c r="L18" s="74"/>
      <c r="M18" s="73"/>
    </row>
    <row r="19" spans="1:13" ht="23.25" customHeight="1" thickBot="1">
      <c r="A19" s="15" t="s">
        <v>111</v>
      </c>
      <c r="E19" s="80"/>
      <c r="F19" s="52"/>
      <c r="G19" s="81">
        <f>G16-G17-G18</f>
        <v>122158785.0900002</v>
      </c>
      <c r="H19" s="72"/>
      <c r="I19" s="81">
        <f>I16-I17</f>
        <v>138376068.76000023</v>
      </c>
      <c r="J19" s="51" t="e">
        <f>#REF!-E19</f>
        <v>#REF!</v>
      </c>
      <c r="K19" s="73" t="e">
        <f>J19/E19</f>
        <v>#REF!</v>
      </c>
      <c r="L19" s="74">
        <f>G19-I19</f>
        <v>-16217283.670000032</v>
      </c>
      <c r="M19" s="73">
        <f>L19/I19</f>
        <v>-0.11719717011275502</v>
      </c>
    </row>
    <row r="20" spans="1:11" ht="23.25" customHeight="1" thickBot="1" thickTop="1">
      <c r="A20" s="15" t="s">
        <v>112</v>
      </c>
      <c r="E20" s="82" t="s">
        <v>102</v>
      </c>
      <c r="F20" s="83"/>
      <c r="G20" s="84">
        <f>G19/G21</f>
        <v>0.3817462034062506</v>
      </c>
      <c r="H20" s="19"/>
      <c r="I20" s="84">
        <f>I19/I21</f>
        <v>0.43242521487500074</v>
      </c>
      <c r="J20" s="51"/>
      <c r="K20" s="73"/>
    </row>
    <row r="21" spans="1:11" ht="23.25" customHeight="1" thickBot="1" thickTop="1">
      <c r="A21" s="15" t="s">
        <v>113</v>
      </c>
      <c r="E21" s="85" t="s">
        <v>114</v>
      </c>
      <c r="F21" s="86"/>
      <c r="G21" s="87">
        <v>320000000</v>
      </c>
      <c r="H21" s="19"/>
      <c r="I21" s="87">
        <v>320000000</v>
      </c>
      <c r="J21" s="51"/>
      <c r="K21" s="73"/>
    </row>
    <row r="22" spans="4:9" ht="23.25" customHeight="1" thickTop="1">
      <c r="D22" s="15"/>
      <c r="E22" s="15"/>
      <c r="F22" s="17"/>
      <c r="G22" s="88"/>
      <c r="H22" s="88"/>
      <c r="I22" s="88"/>
    </row>
    <row r="23" spans="4:9" ht="23.25" customHeight="1">
      <c r="D23" s="15"/>
      <c r="E23" s="15"/>
      <c r="F23" s="17"/>
      <c r="G23" s="88"/>
      <c r="H23" s="88"/>
      <c r="I23" s="88"/>
    </row>
    <row r="24" spans="4:9" ht="23.25" customHeight="1">
      <c r="D24" s="15"/>
      <c r="E24" s="15"/>
      <c r="F24" s="17"/>
      <c r="G24" s="88"/>
      <c r="H24" s="88"/>
      <c r="I24" s="88"/>
    </row>
    <row r="25" spans="4:9" ht="23.25" customHeight="1">
      <c r="D25" s="15"/>
      <c r="E25" s="15"/>
      <c r="F25" s="17"/>
      <c r="G25" s="88"/>
      <c r="H25" s="88"/>
      <c r="I25" s="88"/>
    </row>
    <row r="26" spans="4:9" ht="23.25" customHeight="1">
      <c r="D26" s="17"/>
      <c r="E26" s="17"/>
      <c r="F26" s="17"/>
      <c r="G26" s="53"/>
      <c r="H26" s="54"/>
      <c r="I26" s="53"/>
    </row>
    <row r="27" spans="4:9" ht="23.25" customHeight="1">
      <c r="D27" s="12"/>
      <c r="E27" s="12"/>
      <c r="F27" s="12"/>
      <c r="G27" s="55"/>
      <c r="H27" s="56"/>
      <c r="I27" s="56"/>
    </row>
    <row r="28" spans="4:9" ht="23.25" customHeight="1">
      <c r="D28" s="12"/>
      <c r="E28" s="12"/>
      <c r="F28" s="12"/>
      <c r="G28" s="56"/>
      <c r="H28" s="56"/>
      <c r="I28" s="56"/>
    </row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mergeCells count="4">
    <mergeCell ref="G4:I4"/>
    <mergeCell ref="A1:I1"/>
    <mergeCell ref="A2:I2"/>
    <mergeCell ref="A3:I3"/>
  </mergeCells>
  <printOptions/>
  <pageMargins left="0.71" right="0.236220472440945" top="0.54" bottom="0.78740157480315" header="0.354330708661417" footer="0.31496062992126"/>
  <pageSetup firstPageNumber="4" useFirstPageNumber="1" horizontalDpi="180" verticalDpi="180" orientation="portrait" paperSize="9" scale="90" r:id="rId1"/>
  <headerFooter alignWithMargins="0">
    <oddFooter>&amp;L&amp;"AngsanaUPC,Regular"        &amp;"Angsana New,Regular"หมายเหตุประกอบงบการเงินเป็นส่วนหนึ่งของงบการเงินนี้&amp;R&amp;"Angsana New,Regular"&amp;P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50">
      <selection activeCell="D28" sqref="D28"/>
    </sheetView>
  </sheetViews>
  <sheetFormatPr defaultColWidth="9.140625" defaultRowHeight="20.25" customHeight="1"/>
  <cols>
    <col min="1" max="3" width="2.7109375" style="90" customWidth="1"/>
    <col min="4" max="4" width="45.7109375" style="90" customWidth="1"/>
    <col min="5" max="5" width="13.7109375" style="90" customWidth="1"/>
    <col min="6" max="6" width="2.7109375" style="137" customWidth="1"/>
    <col min="7" max="7" width="14.7109375" style="90" customWidth="1"/>
    <col min="8" max="8" width="2.7109375" style="90" customWidth="1"/>
    <col min="9" max="9" width="14.7109375" style="90" customWidth="1"/>
    <col min="10" max="10" width="11.140625" style="90" hidden="1" customWidth="1"/>
    <col min="11" max="11" width="9.28125" style="90" hidden="1" customWidth="1"/>
    <col min="12" max="13" width="0" style="90" hidden="1" customWidth="1"/>
    <col min="14" max="16384" width="9.140625" style="90" customWidth="1"/>
  </cols>
  <sheetData>
    <row r="1" spans="1:9" ht="23.25" customHeight="1">
      <c r="A1" s="89" t="str">
        <f>FS;E!A1:I1</f>
        <v>SINGHA PARATECH PUBLIC COMPANY LIMITED</v>
      </c>
      <c r="B1" s="89"/>
      <c r="C1" s="89"/>
      <c r="D1" s="89"/>
      <c r="E1" s="89"/>
      <c r="F1" s="89"/>
      <c r="G1" s="89"/>
      <c r="H1" s="89"/>
      <c r="I1" s="89"/>
    </row>
    <row r="2" spans="1:9" ht="23.25" customHeight="1">
      <c r="A2" s="89" t="s">
        <v>115</v>
      </c>
      <c r="B2" s="89"/>
      <c r="C2" s="89"/>
      <c r="D2" s="89"/>
      <c r="E2" s="89"/>
      <c r="F2" s="89"/>
      <c r="G2" s="89"/>
      <c r="H2" s="89"/>
      <c r="I2" s="89"/>
    </row>
    <row r="3" spans="1:9" ht="23.25" customHeight="1">
      <c r="A3" s="91" t="s">
        <v>116</v>
      </c>
      <c r="B3" s="91"/>
      <c r="C3" s="91"/>
      <c r="D3" s="91"/>
      <c r="E3" s="91"/>
      <c r="F3" s="91"/>
      <c r="G3" s="91"/>
      <c r="H3" s="91"/>
      <c r="I3" s="91"/>
    </row>
    <row r="4" spans="4:9" ht="23.25" customHeight="1">
      <c r="D4" s="92"/>
      <c r="E4" s="92"/>
      <c r="F4" s="93"/>
      <c r="G4" s="94" t="s">
        <v>54</v>
      </c>
      <c r="H4" s="94"/>
      <c r="I4" s="94"/>
    </row>
    <row r="5" spans="4:9" ht="23.25" customHeight="1">
      <c r="D5" s="92"/>
      <c r="E5" s="95" t="s">
        <v>55</v>
      </c>
      <c r="F5" s="93"/>
      <c r="G5" s="96" t="str">
        <f>FS;E!G5</f>
        <v>2005</v>
      </c>
      <c r="H5" s="97"/>
      <c r="I5" s="96" t="str">
        <f>FS;E!I5</f>
        <v>2004</v>
      </c>
    </row>
    <row r="6" spans="1:8" ht="23.25" customHeight="1">
      <c r="A6" s="98" t="s">
        <v>117</v>
      </c>
      <c r="E6" s="99">
        <f>'P&amp;L;T'!E6</f>
        <v>3</v>
      </c>
      <c r="F6" s="100"/>
      <c r="G6" s="101"/>
      <c r="H6" s="102"/>
    </row>
    <row r="7" spans="2:13" ht="23.25" customHeight="1">
      <c r="B7" s="103" t="s">
        <v>118</v>
      </c>
      <c r="E7" s="99">
        <f>'P&amp;L;T'!E7</f>
        <v>5</v>
      </c>
      <c r="F7" s="104"/>
      <c r="G7" s="105">
        <f>'P&amp;L;T'!G7</f>
        <v>742981751.7100002</v>
      </c>
      <c r="H7" s="106"/>
      <c r="I7" s="107">
        <f>'P&amp;L;T'!I7</f>
        <v>672814654.59</v>
      </c>
      <c r="J7" s="108" t="e">
        <f>#REF!-E7</f>
        <v>#REF!</v>
      </c>
      <c r="K7" s="73" t="e">
        <f>J7/E7</f>
        <v>#REF!</v>
      </c>
      <c r="L7" s="109">
        <f>G7-I8</f>
        <v>738366243.6800002</v>
      </c>
      <c r="M7" s="73">
        <f>L7/I8</f>
        <v>159.97507509048796</v>
      </c>
    </row>
    <row r="8" spans="2:13" ht="23.25" customHeight="1">
      <c r="B8" s="103" t="s">
        <v>119</v>
      </c>
      <c r="E8" s="110"/>
      <c r="F8" s="104"/>
      <c r="G8" s="105">
        <f>'P&amp;L;T'!G8</f>
        <v>0</v>
      </c>
      <c r="H8" s="106"/>
      <c r="I8" s="107">
        <f>'P&amp;L;T'!I8</f>
        <v>4615508.03</v>
      </c>
      <c r="J8" s="108" t="e">
        <f>#REF!-E8</f>
        <v>#REF!</v>
      </c>
      <c r="K8" s="73" t="e">
        <f>J8/E8</f>
        <v>#REF!</v>
      </c>
      <c r="L8" s="109" t="e">
        <f>G8-#REF!</f>
        <v>#REF!</v>
      </c>
      <c r="M8" s="73" t="e">
        <f>L8/#REF!</f>
        <v>#REF!</v>
      </c>
    </row>
    <row r="9" spans="2:13" ht="23.25" customHeight="1">
      <c r="B9" s="103" t="s">
        <v>120</v>
      </c>
      <c r="E9" s="110"/>
      <c r="F9" s="104"/>
      <c r="G9" s="105">
        <f>'P&amp;L;T'!G9</f>
        <v>9252836.18</v>
      </c>
      <c r="H9" s="111"/>
      <c r="I9" s="107">
        <f>'P&amp;L;T'!I9</f>
        <v>8089987.319999999</v>
      </c>
      <c r="J9" s="108" t="e">
        <f>#REF!-E9</f>
        <v>#REF!</v>
      </c>
      <c r="K9" s="73" t="e">
        <f>J9/E9</f>
        <v>#REF!</v>
      </c>
      <c r="L9" s="109">
        <f>G9-I9</f>
        <v>1162848.8600000003</v>
      </c>
      <c r="M9" s="73">
        <f>L9/I9</f>
        <v>0.14373926855549143</v>
      </c>
    </row>
    <row r="10" spans="4:13" ht="23.25" customHeight="1">
      <c r="D10" s="98" t="s">
        <v>121</v>
      </c>
      <c r="E10" s="112"/>
      <c r="F10" s="113"/>
      <c r="G10" s="114">
        <f>SUM(G7:G9)</f>
        <v>752234587.8900001</v>
      </c>
      <c r="H10" s="115"/>
      <c r="I10" s="116">
        <f>SUM(I7:I9)</f>
        <v>685520149.94</v>
      </c>
      <c r="J10" s="108" t="e">
        <f>#REF!-E10</f>
        <v>#REF!</v>
      </c>
      <c r="K10" s="73" t="e">
        <f>J10/E10</f>
        <v>#REF!</v>
      </c>
      <c r="L10" s="109">
        <f>G10-I10</f>
        <v>66714437.95000005</v>
      </c>
      <c r="M10" s="73">
        <f>L10/I10</f>
        <v>0.09731944123865537</v>
      </c>
    </row>
    <row r="11" spans="1:13" ht="23.25" customHeight="1">
      <c r="A11" s="98" t="s">
        <v>122</v>
      </c>
      <c r="E11" s="117" t="str">
        <f>'P&amp;L;T'!E11</f>
        <v>3</v>
      </c>
      <c r="F11" s="100"/>
      <c r="G11" s="115"/>
      <c r="H11" s="106"/>
      <c r="I11" s="118"/>
      <c r="J11" s="108"/>
      <c r="K11" s="73"/>
      <c r="L11" s="109"/>
      <c r="M11" s="73"/>
    </row>
    <row r="12" spans="2:13" ht="23.25" customHeight="1">
      <c r="B12" s="103" t="s">
        <v>123</v>
      </c>
      <c r="E12" s="117">
        <f>'P&amp;L;T'!E12</f>
        <v>9</v>
      </c>
      <c r="F12" s="104"/>
      <c r="G12" s="119">
        <f>'P&amp;L;T'!G12</f>
        <v>453675604.7599999</v>
      </c>
      <c r="H12" s="106"/>
      <c r="I12" s="120">
        <f>'P&amp;L;T'!I12</f>
        <v>438116419.53999984</v>
      </c>
      <c r="J12" s="108" t="e">
        <f>#REF!-E12</f>
        <v>#REF!</v>
      </c>
      <c r="K12" s="73" t="e">
        <f>J12/E12</f>
        <v>#REF!</v>
      </c>
      <c r="L12" s="109">
        <f>G12-I12</f>
        <v>15559185.220000029</v>
      </c>
      <c r="M12" s="73">
        <f>L12/I12</f>
        <v>0.035513814424796925</v>
      </c>
    </row>
    <row r="13" spans="2:13" ht="23.25" customHeight="1">
      <c r="B13" s="103" t="s">
        <v>124</v>
      </c>
      <c r="E13" s="121" t="str">
        <f>'P&amp;L;T'!E13</f>
        <v>9, 18</v>
      </c>
      <c r="F13" s="104"/>
      <c r="G13" s="119">
        <f>'P&amp;L;T'!G13</f>
        <v>140087364.02</v>
      </c>
      <c r="H13" s="106"/>
      <c r="I13" s="120">
        <f>'P&amp;L;T'!I13</f>
        <v>96722849.57000001</v>
      </c>
      <c r="J13" s="108" t="e">
        <f>#REF!-E13</f>
        <v>#REF!</v>
      </c>
      <c r="K13" s="73" t="e">
        <f>J13/E13</f>
        <v>#REF!</v>
      </c>
      <c r="L13" s="109">
        <f>G13-I13</f>
        <v>43364514.45</v>
      </c>
      <c r="M13" s="73">
        <f>L13/I13</f>
        <v>0.44833785028858514</v>
      </c>
    </row>
    <row r="14" spans="2:13" ht="23.25" customHeight="1">
      <c r="B14" s="103" t="s">
        <v>125</v>
      </c>
      <c r="E14" s="121"/>
      <c r="F14" s="104"/>
      <c r="G14" s="119">
        <f>'P&amp;L;T'!G14</f>
        <v>6072970.32</v>
      </c>
      <c r="H14" s="106"/>
      <c r="I14" s="120">
        <f>'P&amp;L;T'!I14</f>
        <v>0</v>
      </c>
      <c r="J14" s="108"/>
      <c r="K14" s="73"/>
      <c r="L14" s="109"/>
      <c r="M14" s="73"/>
    </row>
    <row r="15" spans="4:13" ht="23.25" customHeight="1">
      <c r="D15" s="103" t="s">
        <v>126</v>
      </c>
      <c r="E15" s="121"/>
      <c r="F15" s="104"/>
      <c r="G15" s="122">
        <f>SUM(G12:G14)</f>
        <v>599835939.0999999</v>
      </c>
      <c r="H15" s="106"/>
      <c r="I15" s="116">
        <f>SUM(I12:I14)</f>
        <v>534839269.10999984</v>
      </c>
      <c r="J15" s="108" t="e">
        <f>#REF!-E15</f>
        <v>#REF!</v>
      </c>
      <c r="K15" s="73" t="e">
        <f>J15/E15</f>
        <v>#REF!</v>
      </c>
      <c r="L15" s="109">
        <f>G15-I15</f>
        <v>64996669.99000007</v>
      </c>
      <c r="M15" s="73">
        <f>L15/I15</f>
        <v>0.12152561291574174</v>
      </c>
    </row>
    <row r="16" spans="1:13" ht="23.25" customHeight="1">
      <c r="A16" s="98" t="s">
        <v>127</v>
      </c>
      <c r="E16" s="112"/>
      <c r="F16" s="123"/>
      <c r="G16" s="106">
        <f>G10-G15</f>
        <v>152398648.7900002</v>
      </c>
      <c r="H16" s="106"/>
      <c r="I16" s="120">
        <f>I10-I15</f>
        <v>150680880.83000022</v>
      </c>
      <c r="J16" s="108" t="e">
        <f>#REF!-E16</f>
        <v>#REF!</v>
      </c>
      <c r="K16" s="73" t="e">
        <f>J16/E16</f>
        <v>#REF!</v>
      </c>
      <c r="L16" s="109">
        <f>G16-I16</f>
        <v>1717767.9599999785</v>
      </c>
      <c r="M16" s="73">
        <f>L16/I16</f>
        <v>0.011400039278626083</v>
      </c>
    </row>
    <row r="17" spans="1:13" ht="23.25" customHeight="1">
      <c r="A17" s="103" t="s">
        <v>128</v>
      </c>
      <c r="E17" s="121"/>
      <c r="F17" s="104"/>
      <c r="G17" s="115">
        <f>'P&amp;L;T'!G17</f>
        <v>27168489.490000002</v>
      </c>
      <c r="H17" s="106"/>
      <c r="I17" s="118">
        <f>'P&amp;L;T'!I17</f>
        <v>12304812.07</v>
      </c>
      <c r="J17" s="108" t="e">
        <f>#REF!-E17</f>
        <v>#REF!</v>
      </c>
      <c r="K17" s="73" t="e">
        <f>J17/E17</f>
        <v>#REF!</v>
      </c>
      <c r="L17" s="109">
        <f>G17-I17</f>
        <v>14863677.420000002</v>
      </c>
      <c r="M17" s="73">
        <f>L17/I17</f>
        <v>1.207956475518931</v>
      </c>
    </row>
    <row r="18" spans="1:13" ht="23.25" customHeight="1">
      <c r="A18" s="103" t="s">
        <v>129</v>
      </c>
      <c r="E18" s="121"/>
      <c r="F18" s="104"/>
      <c r="G18" s="115">
        <f>'P&amp;L;T'!G18</f>
        <v>3071374.21</v>
      </c>
      <c r="H18" s="106"/>
      <c r="I18" s="118">
        <f>'P&amp;L;T'!I18</f>
        <v>0</v>
      </c>
      <c r="J18" s="108"/>
      <c r="K18" s="73"/>
      <c r="L18" s="109"/>
      <c r="M18" s="73"/>
    </row>
    <row r="19" spans="1:13" ht="23.25" customHeight="1" thickBot="1">
      <c r="A19" s="98" t="s">
        <v>130</v>
      </c>
      <c r="E19" s="121"/>
      <c r="F19" s="104"/>
      <c r="G19" s="124">
        <f>G16-G17-G18</f>
        <v>122158785.0900002</v>
      </c>
      <c r="H19" s="106"/>
      <c r="I19" s="125">
        <f>I16-I17</f>
        <v>138376068.76000023</v>
      </c>
      <c r="J19" s="108" t="e">
        <f>#REF!-E19</f>
        <v>#REF!</v>
      </c>
      <c r="K19" s="73" t="e">
        <f>J19/E19</f>
        <v>#REF!</v>
      </c>
      <c r="L19" s="109">
        <f>G19-I19</f>
        <v>-16217283.670000032</v>
      </c>
      <c r="M19" s="73">
        <f>L19/I19</f>
        <v>-0.11719717011275502</v>
      </c>
    </row>
    <row r="20" spans="1:11" ht="23.25" customHeight="1" thickBot="1" thickTop="1">
      <c r="A20" s="98" t="s">
        <v>131</v>
      </c>
      <c r="E20" s="121" t="str">
        <f>'P&amp;L;T'!E20</f>
        <v>3</v>
      </c>
      <c r="F20" s="126"/>
      <c r="G20" s="127">
        <f>'P&amp;L;T'!G20</f>
        <v>0.3817462034062506</v>
      </c>
      <c r="H20" s="115"/>
      <c r="I20" s="128">
        <f>'P&amp;L;T'!I20</f>
        <v>0.43242521487500074</v>
      </c>
      <c r="J20" s="108"/>
      <c r="K20" s="73"/>
    </row>
    <row r="21" spans="1:11" ht="23.25" customHeight="1" thickBot="1" thickTop="1">
      <c r="A21" s="98" t="s">
        <v>132</v>
      </c>
      <c r="E21" s="121" t="str">
        <f>'P&amp;L;T'!E21</f>
        <v>3, 14</v>
      </c>
      <c r="F21" s="129"/>
      <c r="G21" s="130">
        <f>'P&amp;L;T'!G21</f>
        <v>320000000</v>
      </c>
      <c r="H21" s="115"/>
      <c r="I21" s="131">
        <f>'P&amp;L;T'!I21</f>
        <v>320000000</v>
      </c>
      <c r="J21" s="108"/>
      <c r="K21" s="73"/>
    </row>
    <row r="22" spans="4:9" ht="23.25" customHeight="1" thickTop="1">
      <c r="D22" s="98"/>
      <c r="E22" s="98"/>
      <c r="F22" s="100"/>
      <c r="G22" s="132"/>
      <c r="H22" s="132"/>
      <c r="I22" s="132"/>
    </row>
    <row r="23" spans="4:9" ht="23.25" customHeight="1">
      <c r="D23" s="98"/>
      <c r="E23" s="98"/>
      <c r="F23" s="100"/>
      <c r="G23" s="132"/>
      <c r="H23" s="132"/>
      <c r="I23" s="132"/>
    </row>
    <row r="24" spans="4:9" ht="23.25" customHeight="1">
      <c r="D24" s="98"/>
      <c r="E24" s="98"/>
      <c r="F24" s="100"/>
      <c r="G24" s="132"/>
      <c r="H24" s="132"/>
      <c r="I24" s="132"/>
    </row>
    <row r="25" spans="4:9" ht="23.25" customHeight="1">
      <c r="D25" s="98"/>
      <c r="E25" s="98"/>
      <c r="F25" s="100"/>
      <c r="G25" s="132"/>
      <c r="H25" s="132"/>
      <c r="I25" s="132"/>
    </row>
    <row r="26" spans="4:9" ht="23.25" customHeight="1">
      <c r="D26" s="100"/>
      <c r="E26" s="100"/>
      <c r="F26" s="100"/>
      <c r="G26" s="133"/>
      <c r="H26" s="134"/>
      <c r="I26" s="133"/>
    </row>
    <row r="27" spans="4:9" ht="23.25" customHeight="1">
      <c r="D27" s="135"/>
      <c r="E27" s="135"/>
      <c r="F27" s="135"/>
      <c r="G27" s="136"/>
      <c r="H27" s="123"/>
      <c r="I27" s="123"/>
    </row>
    <row r="28" spans="4:9" ht="23.25" customHeight="1">
      <c r="D28" s="135"/>
      <c r="E28" s="135"/>
      <c r="F28" s="135"/>
      <c r="G28" s="123"/>
      <c r="H28" s="123"/>
      <c r="I28" s="123"/>
    </row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</sheetData>
  <mergeCells count="4">
    <mergeCell ref="G4:I4"/>
    <mergeCell ref="A1:I1"/>
    <mergeCell ref="A2:I2"/>
    <mergeCell ref="A3:I3"/>
  </mergeCells>
  <printOptions/>
  <pageMargins left="0.8267716535433072" right="0.2362204724409449" top="0.7874015748031497" bottom="0.7874015748031497" header="0.35433070866141736" footer="0.31496062992125984"/>
  <pageSetup firstPageNumber="4" useFirstPageNumber="1" horizontalDpi="180" verticalDpi="180" orientation="portrait" paperSize="9" scale="97" r:id="rId1"/>
  <headerFooter alignWithMargins="0">
    <oddFooter>&amp;L&amp;"AngsanaUPC,Regular"     &amp;"Angsana New,Regular"&amp;14The accompanying notes are an integral part of these financial statements.&amp;R&amp;"Angsana New,Regular"&amp;14&amp;P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6">
      <selection activeCell="D28" sqref="D28"/>
    </sheetView>
  </sheetViews>
  <sheetFormatPr defaultColWidth="9.140625" defaultRowHeight="21.75"/>
  <cols>
    <col min="1" max="1" width="38.421875" style="11" customWidth="1"/>
    <col min="2" max="2" width="2.8515625" style="11" customWidth="1"/>
    <col min="3" max="3" width="10.57421875" style="11" customWidth="1"/>
    <col min="4" max="4" width="2.28125" style="11" customWidth="1"/>
    <col min="5" max="5" width="14.7109375" style="11" customWidth="1"/>
    <col min="6" max="6" width="2.28125" style="12" customWidth="1"/>
    <col min="7" max="7" width="14.7109375" style="12" customWidth="1"/>
    <col min="8" max="8" width="2.28125" style="12" customWidth="1"/>
    <col min="9" max="9" width="14.7109375" style="11" customWidth="1"/>
    <col min="10" max="10" width="2.28125" style="12" customWidth="1"/>
    <col min="11" max="11" width="14.7109375" style="11" customWidth="1"/>
    <col min="12" max="16384" width="9.140625" style="11" customWidth="1"/>
  </cols>
  <sheetData>
    <row r="1" spans="1:11" ht="21.75" customHeight="1">
      <c r="A1" s="138" t="str">
        <f>+FS;T!A1:J1</f>
        <v>บริษัท สิงห์ พาราเทค จำกัด (มหาชน)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 ht="21.75" customHeight="1">
      <c r="A2" s="139" t="s">
        <v>133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0"/>
    </row>
    <row r="3" spans="1:12" ht="21.75" customHeight="1">
      <c r="A3" s="139" t="s">
        <v>95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1:12" ht="13.5" customHeight="1">
      <c r="A4" s="141"/>
      <c r="B4" s="141"/>
      <c r="C4" s="141"/>
      <c r="D4" s="141"/>
      <c r="E4" s="142"/>
      <c r="F4" s="142"/>
      <c r="G4" s="142"/>
      <c r="H4" s="142"/>
      <c r="I4" s="142"/>
      <c r="J4" s="142"/>
      <c r="K4" s="142"/>
      <c r="L4" s="140"/>
    </row>
    <row r="5" spans="5:11" ht="21.75" customHeight="1">
      <c r="E5" s="143" t="s">
        <v>3</v>
      </c>
      <c r="F5" s="143"/>
      <c r="G5" s="143"/>
      <c r="H5" s="143"/>
      <c r="I5" s="143"/>
      <c r="J5" s="143"/>
      <c r="K5" s="143"/>
    </row>
    <row r="6" spans="1:11" s="16" customFormat="1" ht="22.5" customHeight="1">
      <c r="A6" s="144"/>
      <c r="B6" s="144"/>
      <c r="C6" s="144"/>
      <c r="D6" s="144"/>
      <c r="E6" s="30" t="s">
        <v>134</v>
      </c>
      <c r="F6" s="145"/>
      <c r="G6" s="145" t="s">
        <v>135</v>
      </c>
      <c r="H6" s="145"/>
      <c r="I6" s="31"/>
      <c r="J6" s="145"/>
      <c r="K6" s="31"/>
    </row>
    <row r="7" spans="1:11" s="16" customFormat="1" ht="22.5" customHeight="1">
      <c r="A7" s="144"/>
      <c r="B7" s="144"/>
      <c r="C7" s="6" t="s">
        <v>5</v>
      </c>
      <c r="D7" s="144"/>
      <c r="E7" s="8" t="s">
        <v>136</v>
      </c>
      <c r="F7" s="145"/>
      <c r="G7" s="146" t="s">
        <v>137</v>
      </c>
      <c r="H7" s="145"/>
      <c r="I7" s="10" t="s">
        <v>138</v>
      </c>
      <c r="J7" s="145"/>
      <c r="K7" s="10" t="s">
        <v>139</v>
      </c>
    </row>
    <row r="8" spans="1:11" s="16" customFormat="1" ht="22.5" customHeight="1">
      <c r="A8" s="144"/>
      <c r="B8" s="144"/>
      <c r="C8" s="144"/>
      <c r="D8" s="144"/>
      <c r="E8" s="30"/>
      <c r="F8" s="145"/>
      <c r="G8" s="145"/>
      <c r="H8" s="145"/>
      <c r="I8" s="31"/>
      <c r="J8" s="145"/>
      <c r="K8" s="31"/>
    </row>
    <row r="9" spans="1:11" ht="21.75" customHeight="1">
      <c r="A9" s="17" t="s">
        <v>140</v>
      </c>
      <c r="B9" s="17"/>
      <c r="C9" s="144"/>
      <c r="D9" s="144"/>
      <c r="E9" s="42">
        <v>320000000</v>
      </c>
      <c r="F9" s="72"/>
      <c r="G9" s="72">
        <v>306706391.93</v>
      </c>
      <c r="H9" s="72"/>
      <c r="I9" s="72">
        <v>138155547.56</v>
      </c>
      <c r="J9" s="72"/>
      <c r="K9" s="72">
        <v>764861939.49</v>
      </c>
    </row>
    <row r="10" spans="1:11" ht="21.75" customHeight="1">
      <c r="A10" s="17" t="s">
        <v>141</v>
      </c>
      <c r="B10" s="17"/>
      <c r="C10" s="144">
        <v>4</v>
      </c>
      <c r="D10" s="144"/>
      <c r="E10" s="43">
        <v>0</v>
      </c>
      <c r="F10" s="72"/>
      <c r="G10" s="147">
        <v>0</v>
      </c>
      <c r="H10" s="72"/>
      <c r="I10" s="147">
        <v>-9222087.25</v>
      </c>
      <c r="J10" s="72"/>
      <c r="K10" s="147">
        <f>SUM(E10:I10)</f>
        <v>-9222087.25</v>
      </c>
    </row>
    <row r="11" spans="1:11" ht="21.75" customHeight="1">
      <c r="A11" s="17" t="s">
        <v>142</v>
      </c>
      <c r="B11" s="17"/>
      <c r="C11" s="144"/>
      <c r="D11" s="144"/>
      <c r="E11" s="42">
        <f>SUM(E9:E10)</f>
        <v>320000000</v>
      </c>
      <c r="F11" s="72"/>
      <c r="G11" s="72">
        <f>SUM(G9:G10)</f>
        <v>306706391.93</v>
      </c>
      <c r="H11" s="72"/>
      <c r="I11" s="72">
        <f>SUM(I9:I10)</f>
        <v>128933460.31</v>
      </c>
      <c r="J11" s="72"/>
      <c r="K11" s="72">
        <f>SUM(K9:K10)</f>
        <v>755639852.24</v>
      </c>
    </row>
    <row r="12" spans="1:11" ht="21.75" customHeight="1">
      <c r="A12" s="12" t="s">
        <v>111</v>
      </c>
      <c r="B12" s="12"/>
      <c r="C12" s="12"/>
      <c r="D12" s="12"/>
      <c r="E12" s="42">
        <v>0</v>
      </c>
      <c r="F12" s="42"/>
      <c r="G12" s="42">
        <v>0</v>
      </c>
      <c r="H12" s="42"/>
      <c r="I12" s="42">
        <f>'P&amp;L;T'!I19</f>
        <v>138376068.76000023</v>
      </c>
      <c r="J12" s="72"/>
      <c r="K12" s="72">
        <f>SUM(E12:I12)</f>
        <v>138376068.76000023</v>
      </c>
    </row>
    <row r="13" spans="1:11" ht="21.75" customHeight="1">
      <c r="A13" s="12" t="s">
        <v>143</v>
      </c>
      <c r="B13" s="12"/>
      <c r="C13" s="144">
        <v>15</v>
      </c>
      <c r="D13" s="12"/>
      <c r="E13" s="42">
        <v>0</v>
      </c>
      <c r="F13" s="42"/>
      <c r="G13" s="43">
        <v>0</v>
      </c>
      <c r="H13" s="42"/>
      <c r="I13" s="42">
        <v>-108800000</v>
      </c>
      <c r="J13" s="72"/>
      <c r="K13" s="42">
        <f>SUM(E13:I13)</f>
        <v>-108800000</v>
      </c>
    </row>
    <row r="14" spans="1:11" ht="21.75" customHeight="1">
      <c r="A14" s="148" t="s">
        <v>144</v>
      </c>
      <c r="B14" s="12"/>
      <c r="C14" s="12"/>
      <c r="D14" s="12"/>
      <c r="E14" s="149">
        <f>SUM(E11:E13)</f>
        <v>320000000</v>
      </c>
      <c r="F14" s="72"/>
      <c r="G14" s="149">
        <f>SUM(G11:G13)</f>
        <v>306706391.93</v>
      </c>
      <c r="H14" s="72"/>
      <c r="I14" s="149">
        <f>SUM(I11:I13)</f>
        <v>158509529.07000023</v>
      </c>
      <c r="J14" s="72"/>
      <c r="K14" s="149">
        <f>SUM(K11:K13)</f>
        <v>785215921.0000002</v>
      </c>
    </row>
    <row r="15" spans="1:11" ht="21.75" customHeight="1">
      <c r="A15" s="12" t="s">
        <v>111</v>
      </c>
      <c r="B15" s="12"/>
      <c r="C15" s="12"/>
      <c r="D15" s="12"/>
      <c r="E15" s="42">
        <v>0</v>
      </c>
      <c r="F15" s="42"/>
      <c r="G15" s="42">
        <v>0</v>
      </c>
      <c r="H15" s="42"/>
      <c r="I15" s="42">
        <f>'P&amp;L;T'!G19</f>
        <v>122158785.0900002</v>
      </c>
      <c r="J15" s="72"/>
      <c r="K15" s="42">
        <f>SUM(F15:I15)</f>
        <v>122158785.0900002</v>
      </c>
    </row>
    <row r="16" spans="1:11" ht="21.75" customHeight="1">
      <c r="A16" s="12" t="s">
        <v>145</v>
      </c>
      <c r="B16" s="12"/>
      <c r="C16" s="145" t="s">
        <v>146</v>
      </c>
      <c r="D16" s="145"/>
      <c r="E16" s="42">
        <v>0</v>
      </c>
      <c r="F16" s="42"/>
      <c r="G16" s="42">
        <v>0</v>
      </c>
      <c r="H16" s="42"/>
      <c r="I16" s="42">
        <v>-89600000</v>
      </c>
      <c r="J16" s="42"/>
      <c r="K16" s="42">
        <f>SUM(E16:I16)</f>
        <v>-89600000</v>
      </c>
    </row>
    <row r="17" spans="1:11" ht="21.75" customHeight="1" thickBot="1">
      <c r="A17" s="12" t="s">
        <v>147</v>
      </c>
      <c r="B17" s="12"/>
      <c r="C17" s="12"/>
      <c r="D17" s="12"/>
      <c r="E17" s="26">
        <f>SUM(E14:E16)</f>
        <v>320000000</v>
      </c>
      <c r="F17" s="72"/>
      <c r="G17" s="26">
        <f>SUM(G14:G16)</f>
        <v>306706391.93</v>
      </c>
      <c r="H17" s="72"/>
      <c r="I17" s="26">
        <f>SUM(I14:I16)</f>
        <v>191068314.16000044</v>
      </c>
      <c r="J17" s="72"/>
      <c r="K17" s="26">
        <f>SUM(K14:K16)</f>
        <v>817774706.0900004</v>
      </c>
    </row>
    <row r="18" spans="1:11" ht="21.75" customHeight="1" thickTop="1">
      <c r="A18" s="12"/>
      <c r="B18" s="12"/>
      <c r="C18" s="12"/>
      <c r="D18" s="12"/>
      <c r="E18" s="28"/>
      <c r="F18" s="56"/>
      <c r="G18" s="56"/>
      <c r="H18" s="56"/>
      <c r="I18" s="28"/>
      <c r="J18" s="56"/>
      <c r="K18" s="28"/>
    </row>
    <row r="19" spans="1:11" ht="21.75" customHeight="1">
      <c r="A19" s="12"/>
      <c r="B19" s="12"/>
      <c r="C19" s="12"/>
      <c r="D19" s="12"/>
      <c r="E19" s="28"/>
      <c r="F19" s="56"/>
      <c r="G19" s="56"/>
      <c r="H19" s="56"/>
      <c r="I19" s="28"/>
      <c r="J19" s="56"/>
      <c r="K19" s="28"/>
    </row>
    <row r="20" spans="1:11" ht="21.7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2" ht="21.75" customHeight="1">
      <c r="A21" s="151"/>
      <c r="B21" s="151"/>
      <c r="C21" s="151"/>
      <c r="D21" s="151"/>
      <c r="E21" s="152"/>
      <c r="F21" s="152"/>
      <c r="G21" s="152"/>
      <c r="H21" s="152"/>
      <c r="I21" s="152"/>
      <c r="J21" s="152"/>
      <c r="K21" s="152"/>
      <c r="L21" s="140"/>
    </row>
    <row r="22" spans="1:12" ht="21.75" customHeight="1">
      <c r="A22" s="151"/>
      <c r="B22" s="151"/>
      <c r="C22" s="151"/>
      <c r="D22" s="151"/>
      <c r="E22" s="152"/>
      <c r="F22" s="152"/>
      <c r="G22" s="152"/>
      <c r="H22" s="152"/>
      <c r="I22" s="152"/>
      <c r="J22" s="152"/>
      <c r="K22" s="152"/>
      <c r="L22" s="140"/>
    </row>
    <row r="23" spans="1:12" ht="21.75" customHeight="1">
      <c r="A23" s="151"/>
      <c r="B23" s="151"/>
      <c r="C23" s="151"/>
      <c r="D23" s="151"/>
      <c r="E23" s="152"/>
      <c r="F23" s="152"/>
      <c r="G23" s="152"/>
      <c r="H23" s="152"/>
      <c r="I23" s="152"/>
      <c r="J23" s="152"/>
      <c r="K23" s="152"/>
      <c r="L23" s="140"/>
    </row>
    <row r="24" spans="1:11" ht="21.75" customHeight="1">
      <c r="A24" s="7"/>
      <c r="B24" s="7"/>
      <c r="C24" s="7"/>
      <c r="D24" s="7"/>
      <c r="E24" s="7"/>
      <c r="F24" s="153"/>
      <c r="G24" s="153"/>
      <c r="H24" s="153"/>
      <c r="I24" s="7"/>
      <c r="J24" s="7"/>
      <c r="K24" s="154"/>
    </row>
    <row r="25" spans="1:11" ht="21.75" customHeight="1">
      <c r="A25" s="4"/>
      <c r="B25" s="4"/>
      <c r="C25" s="4"/>
      <c r="D25" s="4"/>
      <c r="E25" s="12"/>
      <c r="F25" s="155"/>
      <c r="G25" s="155"/>
      <c r="H25" s="155"/>
      <c r="I25" s="12"/>
      <c r="K25" s="54"/>
    </row>
    <row r="26" spans="1:11" ht="21.75" customHeight="1">
      <c r="A26" s="12"/>
      <c r="B26" s="12"/>
      <c r="C26" s="12"/>
      <c r="D26" s="12"/>
      <c r="E26" s="156"/>
      <c r="F26" s="156"/>
      <c r="G26" s="156"/>
      <c r="H26" s="156"/>
      <c r="I26" s="156"/>
      <c r="J26" s="156"/>
      <c r="K26" s="156"/>
    </row>
    <row r="27" spans="1:11" s="16" customFormat="1" ht="22.5" customHeight="1">
      <c r="A27" s="144"/>
      <c r="B27" s="144"/>
      <c r="C27" s="144"/>
      <c r="D27" s="144"/>
      <c r="E27" s="30"/>
      <c r="F27" s="145"/>
      <c r="G27" s="145"/>
      <c r="H27" s="145"/>
      <c r="I27" s="31"/>
      <c r="J27" s="145"/>
      <c r="K27" s="31"/>
    </row>
    <row r="28" spans="1:11" s="16" customFormat="1" ht="22.5" customHeight="1">
      <c r="A28" s="144"/>
      <c r="B28" s="144"/>
      <c r="C28" s="144"/>
      <c r="D28" s="144"/>
      <c r="E28" s="30"/>
      <c r="F28" s="145"/>
      <c r="G28" s="145"/>
      <c r="H28" s="145"/>
      <c r="I28" s="31"/>
      <c r="J28" s="145"/>
      <c r="K28" s="31"/>
    </row>
    <row r="29" spans="1:11" s="16" customFormat="1" ht="22.5" customHeight="1">
      <c r="A29" s="144"/>
      <c r="B29" s="144"/>
      <c r="C29" s="144"/>
      <c r="D29" s="144"/>
      <c r="E29" s="30"/>
      <c r="F29" s="145"/>
      <c r="G29" s="145"/>
      <c r="H29" s="145"/>
      <c r="I29" s="31"/>
      <c r="J29" s="145"/>
      <c r="K29" s="31"/>
    </row>
    <row r="30" spans="1:11" ht="21">
      <c r="A30" s="12"/>
      <c r="B30" s="12"/>
      <c r="C30" s="12"/>
      <c r="D30" s="12"/>
      <c r="E30" s="12"/>
      <c r="I30" s="12"/>
      <c r="K30" s="12"/>
    </row>
    <row r="31" spans="1:11" ht="21">
      <c r="A31" s="12"/>
      <c r="B31" s="12"/>
      <c r="C31" s="12"/>
      <c r="D31" s="12"/>
      <c r="E31" s="12"/>
      <c r="I31" s="12"/>
      <c r="K31" s="12"/>
    </row>
    <row r="32" spans="1:11" ht="21">
      <c r="A32" s="12"/>
      <c r="B32" s="12"/>
      <c r="C32" s="12"/>
      <c r="D32" s="12"/>
      <c r="E32" s="12"/>
      <c r="I32" s="12"/>
      <c r="K32" s="12"/>
    </row>
    <row r="33" spans="1:11" ht="21">
      <c r="A33" s="12"/>
      <c r="B33" s="12"/>
      <c r="C33" s="12"/>
      <c r="D33" s="12"/>
      <c r="E33" s="12"/>
      <c r="I33" s="12"/>
      <c r="K33" s="12"/>
    </row>
    <row r="34" spans="1:11" ht="21">
      <c r="A34" s="12"/>
      <c r="B34" s="12"/>
      <c r="C34" s="12"/>
      <c r="D34" s="12"/>
      <c r="E34" s="12"/>
      <c r="I34" s="12"/>
      <c r="K34" s="12"/>
    </row>
    <row r="35" spans="1:11" ht="21">
      <c r="A35" s="12"/>
      <c r="B35" s="12"/>
      <c r="C35" s="12"/>
      <c r="D35" s="12"/>
      <c r="E35" s="12"/>
      <c r="I35" s="12"/>
      <c r="K35" s="12"/>
    </row>
    <row r="36" spans="1:11" ht="21">
      <c r="A36" s="12"/>
      <c r="B36" s="12"/>
      <c r="C36" s="12"/>
      <c r="D36" s="12"/>
      <c r="E36" s="12"/>
      <c r="I36" s="12"/>
      <c r="K36" s="12"/>
    </row>
    <row r="37" spans="1:11" ht="21">
      <c r="A37" s="12"/>
      <c r="B37" s="12"/>
      <c r="C37" s="12"/>
      <c r="D37" s="12"/>
      <c r="E37" s="12"/>
      <c r="I37" s="12"/>
      <c r="K37" s="12"/>
    </row>
    <row r="38" spans="1:11" ht="21">
      <c r="A38" s="12"/>
      <c r="B38" s="12"/>
      <c r="C38" s="12"/>
      <c r="D38" s="12"/>
      <c r="E38" s="12"/>
      <c r="I38" s="12"/>
      <c r="K38" s="12"/>
    </row>
    <row r="39" spans="1:11" ht="21">
      <c r="A39" s="12"/>
      <c r="B39" s="12"/>
      <c r="C39" s="12"/>
      <c r="D39" s="12"/>
      <c r="E39" s="12"/>
      <c r="I39" s="12"/>
      <c r="K39" s="12"/>
    </row>
    <row r="40" spans="1:11" ht="21">
      <c r="A40" s="12"/>
      <c r="B40" s="12"/>
      <c r="C40" s="12"/>
      <c r="D40" s="12"/>
      <c r="E40" s="12"/>
      <c r="I40" s="12"/>
      <c r="K40" s="12"/>
    </row>
    <row r="41" spans="1:11" ht="21">
      <c r="A41" s="12"/>
      <c r="B41" s="12"/>
      <c r="C41" s="12"/>
      <c r="D41" s="12"/>
      <c r="E41" s="12"/>
      <c r="I41" s="12"/>
      <c r="K41" s="12"/>
    </row>
    <row r="42" spans="1:11" ht="21">
      <c r="A42" s="12"/>
      <c r="B42" s="12"/>
      <c r="C42" s="12"/>
      <c r="D42" s="12"/>
      <c r="E42" s="12"/>
      <c r="I42" s="12"/>
      <c r="K42" s="12"/>
    </row>
    <row r="43" spans="1:11" ht="21">
      <c r="A43" s="12"/>
      <c r="B43" s="12"/>
      <c r="C43" s="12"/>
      <c r="D43" s="12"/>
      <c r="E43" s="12"/>
      <c r="I43" s="12"/>
      <c r="K43" s="12"/>
    </row>
    <row r="44" spans="1:11" ht="21">
      <c r="A44" s="12"/>
      <c r="B44" s="12"/>
      <c r="C44" s="12"/>
      <c r="D44" s="12"/>
      <c r="E44" s="12"/>
      <c r="I44" s="12"/>
      <c r="K44" s="12"/>
    </row>
    <row r="45" spans="1:11" ht="21">
      <c r="A45" s="12"/>
      <c r="B45" s="12"/>
      <c r="C45" s="12"/>
      <c r="D45" s="12"/>
      <c r="E45" s="12"/>
      <c r="I45" s="12"/>
      <c r="K45" s="12"/>
    </row>
    <row r="46" spans="1:11" ht="21">
      <c r="A46" s="12"/>
      <c r="B46" s="12"/>
      <c r="C46" s="12"/>
      <c r="D46" s="12"/>
      <c r="E46" s="12"/>
      <c r="I46" s="12"/>
      <c r="K46" s="12"/>
    </row>
    <row r="47" spans="1:11" ht="21">
      <c r="A47" s="12"/>
      <c r="B47" s="12"/>
      <c r="C47" s="12"/>
      <c r="D47" s="12"/>
      <c r="E47" s="12"/>
      <c r="I47" s="12"/>
      <c r="K47" s="12"/>
    </row>
    <row r="48" spans="1:11" ht="21">
      <c r="A48" s="12"/>
      <c r="B48" s="12"/>
      <c r="C48" s="12"/>
      <c r="D48" s="12"/>
      <c r="E48" s="12"/>
      <c r="I48" s="12"/>
      <c r="K48" s="12"/>
    </row>
    <row r="49" spans="1:11" ht="21">
      <c r="A49" s="12"/>
      <c r="B49" s="12"/>
      <c r="C49" s="12"/>
      <c r="D49" s="12"/>
      <c r="E49" s="12"/>
      <c r="I49" s="12"/>
      <c r="K49" s="12"/>
    </row>
    <row r="50" spans="1:11" ht="21">
      <c r="A50" s="12"/>
      <c r="B50" s="12"/>
      <c r="C50" s="12"/>
      <c r="D50" s="12"/>
      <c r="E50" s="12"/>
      <c r="I50" s="12"/>
      <c r="K50" s="12"/>
    </row>
    <row r="51" spans="1:11" ht="21">
      <c r="A51" s="12"/>
      <c r="B51" s="12"/>
      <c r="C51" s="12"/>
      <c r="D51" s="12"/>
      <c r="E51" s="12"/>
      <c r="I51" s="12"/>
      <c r="K51" s="12"/>
    </row>
    <row r="52" spans="1:11" ht="21">
      <c r="A52" s="12"/>
      <c r="B52" s="12"/>
      <c r="C52" s="12"/>
      <c r="D52" s="12"/>
      <c r="E52" s="12"/>
      <c r="I52" s="12"/>
      <c r="K52" s="12"/>
    </row>
    <row r="53" spans="1:11" ht="21">
      <c r="A53" s="12"/>
      <c r="B53" s="12"/>
      <c r="C53" s="12"/>
      <c r="D53" s="12"/>
      <c r="E53" s="12"/>
      <c r="I53" s="12"/>
      <c r="K53" s="12"/>
    </row>
    <row r="54" spans="1:11" ht="21">
      <c r="A54" s="12"/>
      <c r="B54" s="12"/>
      <c r="C54" s="12"/>
      <c r="D54" s="12"/>
      <c r="E54" s="12"/>
      <c r="I54" s="12"/>
      <c r="K54" s="12"/>
    </row>
    <row r="55" spans="1:11" ht="21">
      <c r="A55" s="12"/>
      <c r="B55" s="12"/>
      <c r="C55" s="12"/>
      <c r="D55" s="12"/>
      <c r="E55" s="12"/>
      <c r="I55" s="12"/>
      <c r="K55" s="12"/>
    </row>
    <row r="56" spans="1:11" ht="21">
      <c r="A56" s="12"/>
      <c r="B56" s="12"/>
      <c r="C56" s="12"/>
      <c r="D56" s="12"/>
      <c r="E56" s="12"/>
      <c r="I56" s="12"/>
      <c r="K56" s="12"/>
    </row>
    <row r="57" spans="1:11" ht="21">
      <c r="A57" s="12"/>
      <c r="B57" s="12"/>
      <c r="C57" s="12"/>
      <c r="D57" s="12"/>
      <c r="E57" s="12"/>
      <c r="I57" s="12"/>
      <c r="K57" s="12"/>
    </row>
    <row r="58" spans="1:11" ht="21">
      <c r="A58" s="12"/>
      <c r="B58" s="12"/>
      <c r="C58" s="12"/>
      <c r="D58" s="12"/>
      <c r="E58" s="12"/>
      <c r="I58" s="12"/>
      <c r="K58" s="12"/>
    </row>
    <row r="59" spans="1:11" ht="21">
      <c r="A59" s="12"/>
      <c r="B59" s="12"/>
      <c r="C59" s="12"/>
      <c r="D59" s="12"/>
      <c r="E59" s="12"/>
      <c r="I59" s="12"/>
      <c r="K59" s="12"/>
    </row>
    <row r="60" spans="1:11" ht="21">
      <c r="A60" s="12"/>
      <c r="B60" s="12"/>
      <c r="C60" s="12"/>
      <c r="D60" s="12"/>
      <c r="E60" s="12"/>
      <c r="I60" s="12"/>
      <c r="K60" s="12"/>
    </row>
    <row r="61" spans="1:11" ht="21">
      <c r="A61" s="12"/>
      <c r="B61" s="12"/>
      <c r="C61" s="12"/>
      <c r="D61" s="12"/>
      <c r="E61" s="12"/>
      <c r="I61" s="12"/>
      <c r="K61" s="12"/>
    </row>
    <row r="62" spans="1:11" ht="21">
      <c r="A62" s="12"/>
      <c r="B62" s="12"/>
      <c r="C62" s="12"/>
      <c r="D62" s="12"/>
      <c r="E62" s="12"/>
      <c r="I62" s="12"/>
      <c r="K62" s="12"/>
    </row>
    <row r="63" spans="1:11" ht="21">
      <c r="A63" s="12"/>
      <c r="B63" s="12"/>
      <c r="C63" s="12"/>
      <c r="D63" s="12"/>
      <c r="E63" s="12"/>
      <c r="I63" s="12"/>
      <c r="K63" s="12"/>
    </row>
    <row r="64" spans="1:11" ht="21">
      <c r="A64" s="12"/>
      <c r="B64" s="12"/>
      <c r="C64" s="12"/>
      <c r="D64" s="12"/>
      <c r="E64" s="12"/>
      <c r="I64" s="12"/>
      <c r="K64" s="12"/>
    </row>
    <row r="65" spans="1:11" ht="21">
      <c r="A65" s="12"/>
      <c r="B65" s="12"/>
      <c r="C65" s="12"/>
      <c r="D65" s="12"/>
      <c r="E65" s="12"/>
      <c r="I65" s="12"/>
      <c r="K65" s="12"/>
    </row>
    <row r="66" spans="1:11" ht="21">
      <c r="A66" s="12"/>
      <c r="B66" s="12"/>
      <c r="C66" s="12"/>
      <c r="D66" s="12"/>
      <c r="E66" s="12"/>
      <c r="I66" s="12"/>
      <c r="K66" s="12"/>
    </row>
    <row r="67" spans="1:11" ht="21">
      <c r="A67" s="12"/>
      <c r="B67" s="12"/>
      <c r="C67" s="12"/>
      <c r="D67" s="12"/>
      <c r="E67" s="12"/>
      <c r="I67" s="12"/>
      <c r="K67" s="12"/>
    </row>
    <row r="68" spans="1:11" ht="21">
      <c r="A68" s="12"/>
      <c r="B68" s="12"/>
      <c r="C68" s="12"/>
      <c r="D68" s="12"/>
      <c r="E68" s="12"/>
      <c r="I68" s="12"/>
      <c r="K68" s="12"/>
    </row>
    <row r="69" spans="1:11" ht="21">
      <c r="A69" s="12"/>
      <c r="B69" s="12"/>
      <c r="C69" s="12"/>
      <c r="D69" s="12"/>
      <c r="E69" s="12"/>
      <c r="I69" s="12"/>
      <c r="K69" s="12"/>
    </row>
    <row r="70" spans="1:11" ht="21">
      <c r="A70" s="12"/>
      <c r="B70" s="12"/>
      <c r="C70" s="12"/>
      <c r="D70" s="12"/>
      <c r="E70" s="12"/>
      <c r="I70" s="12"/>
      <c r="K70" s="12"/>
    </row>
    <row r="71" spans="1:11" ht="21">
      <c r="A71" s="12"/>
      <c r="B71" s="12"/>
      <c r="C71" s="12"/>
      <c r="D71" s="12"/>
      <c r="E71" s="12"/>
      <c r="I71" s="12"/>
      <c r="K71" s="12"/>
    </row>
    <row r="72" spans="1:11" ht="21">
      <c r="A72" s="12"/>
      <c r="B72" s="12"/>
      <c r="C72" s="12"/>
      <c r="D72" s="12"/>
      <c r="E72" s="12"/>
      <c r="I72" s="12"/>
      <c r="K72" s="12"/>
    </row>
    <row r="73" spans="1:11" ht="21">
      <c r="A73" s="12"/>
      <c r="B73" s="12"/>
      <c r="C73" s="12"/>
      <c r="D73" s="12"/>
      <c r="E73" s="12"/>
      <c r="I73" s="12"/>
      <c r="K73" s="12"/>
    </row>
    <row r="74" spans="1:11" ht="21">
      <c r="A74" s="12"/>
      <c r="B74" s="12"/>
      <c r="C74" s="12"/>
      <c r="D74" s="12"/>
      <c r="E74" s="12"/>
      <c r="I74" s="12"/>
      <c r="K74" s="12"/>
    </row>
    <row r="75" spans="1:11" ht="21">
      <c r="A75" s="12"/>
      <c r="B75" s="12"/>
      <c r="C75" s="12"/>
      <c r="D75" s="12"/>
      <c r="E75" s="12"/>
      <c r="I75" s="12"/>
      <c r="K75" s="12"/>
    </row>
    <row r="76" spans="1:11" ht="21">
      <c r="A76" s="12"/>
      <c r="B76" s="12"/>
      <c r="C76" s="12"/>
      <c r="D76" s="12"/>
      <c r="E76" s="12"/>
      <c r="I76" s="12"/>
      <c r="K76" s="12"/>
    </row>
    <row r="77" spans="1:11" ht="21">
      <c r="A77" s="12"/>
      <c r="B77" s="12"/>
      <c r="C77" s="12"/>
      <c r="D77" s="12"/>
      <c r="E77" s="12"/>
      <c r="I77" s="12"/>
      <c r="K77" s="12"/>
    </row>
    <row r="78" spans="1:11" ht="21">
      <c r="A78" s="12"/>
      <c r="B78" s="12"/>
      <c r="C78" s="12"/>
      <c r="D78" s="12"/>
      <c r="E78" s="12"/>
      <c r="I78" s="12"/>
      <c r="K78" s="12"/>
    </row>
    <row r="79" spans="1:11" ht="21">
      <c r="A79" s="12"/>
      <c r="B79" s="12"/>
      <c r="C79" s="12"/>
      <c r="D79" s="12"/>
      <c r="E79" s="12"/>
      <c r="I79" s="12"/>
      <c r="K79" s="12"/>
    </row>
    <row r="80" spans="1:11" ht="21">
      <c r="A80" s="12"/>
      <c r="B80" s="12"/>
      <c r="C80" s="12"/>
      <c r="D80" s="12"/>
      <c r="E80" s="12"/>
      <c r="I80" s="12"/>
      <c r="K80" s="12"/>
    </row>
    <row r="81" spans="1:11" ht="21">
      <c r="A81" s="12"/>
      <c r="B81" s="12"/>
      <c r="C81" s="12"/>
      <c r="D81" s="12"/>
      <c r="E81" s="12"/>
      <c r="I81" s="12"/>
      <c r="K81" s="12"/>
    </row>
    <row r="82" spans="1:11" ht="21">
      <c r="A82" s="12"/>
      <c r="B82" s="12"/>
      <c r="C82" s="12"/>
      <c r="D82" s="12"/>
      <c r="E82" s="12"/>
      <c r="I82" s="12"/>
      <c r="K82" s="12"/>
    </row>
    <row r="83" spans="1:11" ht="21">
      <c r="A83" s="12"/>
      <c r="B83" s="12"/>
      <c r="C83" s="12"/>
      <c r="D83" s="12"/>
      <c r="E83" s="12"/>
      <c r="I83" s="12"/>
      <c r="K83" s="12"/>
    </row>
    <row r="84" spans="1:11" ht="21">
      <c r="A84" s="12"/>
      <c r="B84" s="12"/>
      <c r="C84" s="12"/>
      <c r="D84" s="12"/>
      <c r="E84" s="12"/>
      <c r="I84" s="12"/>
      <c r="K84" s="12"/>
    </row>
    <row r="85" spans="1:11" ht="21">
      <c r="A85" s="12"/>
      <c r="B85" s="12"/>
      <c r="C85" s="12"/>
      <c r="D85" s="12"/>
      <c r="E85" s="12"/>
      <c r="I85" s="12"/>
      <c r="K85" s="12"/>
    </row>
    <row r="86" spans="1:11" ht="21">
      <c r="A86" s="12"/>
      <c r="B86" s="12"/>
      <c r="C86" s="12"/>
      <c r="D86" s="12"/>
      <c r="E86" s="12"/>
      <c r="I86" s="12"/>
      <c r="K86" s="12"/>
    </row>
    <row r="87" spans="1:11" ht="21">
      <c r="A87" s="12"/>
      <c r="B87" s="12"/>
      <c r="C87" s="12"/>
      <c r="D87" s="12"/>
      <c r="E87" s="12"/>
      <c r="I87" s="12"/>
      <c r="K87" s="12"/>
    </row>
    <row r="88" spans="1:11" ht="21">
      <c r="A88" s="12"/>
      <c r="B88" s="12"/>
      <c r="C88" s="12"/>
      <c r="D88" s="12"/>
      <c r="E88" s="12"/>
      <c r="I88" s="12"/>
      <c r="K88" s="12"/>
    </row>
    <row r="89" spans="1:11" ht="21">
      <c r="A89" s="12"/>
      <c r="B89" s="12"/>
      <c r="C89" s="12"/>
      <c r="D89" s="12"/>
      <c r="E89" s="12"/>
      <c r="I89" s="12"/>
      <c r="K89" s="12"/>
    </row>
    <row r="90" spans="1:11" ht="21">
      <c r="A90" s="12"/>
      <c r="B90" s="12"/>
      <c r="C90" s="12"/>
      <c r="D90" s="12"/>
      <c r="E90" s="12"/>
      <c r="I90" s="12"/>
      <c r="K90" s="12"/>
    </row>
    <row r="91" spans="1:11" ht="21">
      <c r="A91" s="12"/>
      <c r="B91" s="12"/>
      <c r="C91" s="12"/>
      <c r="D91" s="12"/>
      <c r="E91" s="12"/>
      <c r="I91" s="12"/>
      <c r="K91" s="12"/>
    </row>
    <row r="92" spans="1:11" ht="21">
      <c r="A92" s="12"/>
      <c r="B92" s="12"/>
      <c r="C92" s="12"/>
      <c r="D92" s="12"/>
      <c r="E92" s="12"/>
      <c r="I92" s="12"/>
      <c r="K92" s="12"/>
    </row>
    <row r="93" spans="1:11" ht="21">
      <c r="A93" s="12"/>
      <c r="B93" s="12"/>
      <c r="C93" s="12"/>
      <c r="D93" s="12"/>
      <c r="E93" s="12"/>
      <c r="I93" s="12"/>
      <c r="K93" s="12"/>
    </row>
    <row r="94" spans="1:11" ht="21">
      <c r="A94" s="12"/>
      <c r="B94" s="12"/>
      <c r="C94" s="12"/>
      <c r="D94" s="12"/>
      <c r="E94" s="12"/>
      <c r="I94" s="12"/>
      <c r="K94" s="12"/>
    </row>
    <row r="95" spans="1:11" ht="21">
      <c r="A95" s="12"/>
      <c r="B95" s="12"/>
      <c r="C95" s="12"/>
      <c r="D95" s="12"/>
      <c r="E95" s="12"/>
      <c r="I95" s="12"/>
      <c r="K95" s="12"/>
    </row>
    <row r="96" spans="1:11" ht="21">
      <c r="A96" s="12"/>
      <c r="B96" s="12"/>
      <c r="C96" s="12"/>
      <c r="D96" s="12"/>
      <c r="E96" s="12"/>
      <c r="I96" s="12"/>
      <c r="K96" s="12"/>
    </row>
    <row r="97" spans="1:11" ht="21">
      <c r="A97" s="12"/>
      <c r="B97" s="12"/>
      <c r="C97" s="12"/>
      <c r="D97" s="12"/>
      <c r="E97" s="12"/>
      <c r="I97" s="12"/>
      <c r="K97" s="12"/>
    </row>
    <row r="98" spans="1:11" ht="21">
      <c r="A98" s="12"/>
      <c r="B98" s="12"/>
      <c r="C98" s="12"/>
      <c r="D98" s="12"/>
      <c r="E98" s="12"/>
      <c r="I98" s="12"/>
      <c r="K98" s="12"/>
    </row>
    <row r="99" spans="1:11" ht="21">
      <c r="A99" s="12"/>
      <c r="B99" s="12"/>
      <c r="C99" s="12"/>
      <c r="D99" s="12"/>
      <c r="E99" s="12"/>
      <c r="I99" s="12"/>
      <c r="K99" s="12"/>
    </row>
    <row r="100" spans="1:11" ht="21">
      <c r="A100" s="12"/>
      <c r="B100" s="12"/>
      <c r="C100" s="12"/>
      <c r="D100" s="12"/>
      <c r="E100" s="12"/>
      <c r="I100" s="12"/>
      <c r="K100" s="12"/>
    </row>
    <row r="101" spans="1:11" ht="21">
      <c r="A101" s="12"/>
      <c r="B101" s="12"/>
      <c r="C101" s="12"/>
      <c r="D101" s="12"/>
      <c r="E101" s="12"/>
      <c r="I101" s="12"/>
      <c r="K101" s="12"/>
    </row>
    <row r="102" spans="1:11" ht="21">
      <c r="A102" s="12"/>
      <c r="B102" s="12"/>
      <c r="C102" s="12"/>
      <c r="D102" s="12"/>
      <c r="E102" s="12"/>
      <c r="I102" s="12"/>
      <c r="K102" s="12"/>
    </row>
    <row r="103" spans="1:11" ht="21">
      <c r="A103" s="12"/>
      <c r="B103" s="12"/>
      <c r="C103" s="12"/>
      <c r="D103" s="12"/>
      <c r="E103" s="12"/>
      <c r="I103" s="12"/>
      <c r="K103" s="12"/>
    </row>
    <row r="104" spans="1:11" ht="21">
      <c r="A104" s="12"/>
      <c r="B104" s="12"/>
      <c r="C104" s="12"/>
      <c r="D104" s="12"/>
      <c r="E104" s="12"/>
      <c r="I104" s="12"/>
      <c r="K104" s="12"/>
    </row>
  </sheetData>
  <mergeCells count="4">
    <mergeCell ref="A1:K1"/>
    <mergeCell ref="A2:K2"/>
    <mergeCell ref="A3:K3"/>
    <mergeCell ref="E5:K5"/>
  </mergeCells>
  <printOptions/>
  <pageMargins left="0.82" right="0.24" top="0.7874015748031497" bottom="0.7874015748031497" header="0.35433070866141736" footer="0.31496062992125984"/>
  <pageSetup firstPageNumber="5" useFirstPageNumber="1" horizontalDpi="1200" verticalDpi="1200" orientation="portrait" paperSize="9" scale="83" r:id="rId1"/>
  <headerFooter alignWithMargins="0">
    <oddFooter>&amp;L&amp;"Angsana New,Regular"         หมายเหตุประกอบงบการเงินเป็นส่วนหนึ่งของงบการเงินนี้&amp;R&amp;"Angsana New,Regular"&amp;P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51">
      <selection activeCell="A60" sqref="A60"/>
    </sheetView>
  </sheetViews>
  <sheetFormatPr defaultColWidth="9.140625" defaultRowHeight="21.75"/>
  <cols>
    <col min="1" max="1" width="37.7109375" style="158" customWidth="1"/>
    <col min="2" max="2" width="2.8515625" style="158" customWidth="1"/>
    <col min="3" max="3" width="10.57421875" style="158" customWidth="1"/>
    <col min="4" max="4" width="2.28125" style="158" customWidth="1"/>
    <col min="5" max="5" width="13.7109375" style="158" customWidth="1"/>
    <col min="6" max="6" width="2.28125" style="180" customWidth="1"/>
    <col min="7" max="7" width="13.7109375" style="180" customWidth="1"/>
    <col min="8" max="8" width="2.28125" style="180" customWidth="1"/>
    <col min="9" max="9" width="14.00390625" style="158" customWidth="1"/>
    <col min="10" max="10" width="2.28125" style="180" customWidth="1"/>
    <col min="11" max="11" width="14.421875" style="158" bestFit="1" customWidth="1"/>
    <col min="12" max="16384" width="9.140625" style="158" customWidth="1"/>
  </cols>
  <sheetData>
    <row r="1" spans="1:11" ht="21.75" customHeight="1">
      <c r="A1" s="157" t="str">
        <f>+'[2]FS;E'!A1:I1</f>
        <v>SINGHA PARATECH PUBLIC COMPANY LIMITED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21.75" customHeight="1">
      <c r="A2" s="159" t="s">
        <v>148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21.75" customHeight="1">
      <c r="A3" s="161" t="str">
        <f>'P&amp;L;E'!A3:I3</f>
        <v>FOR THE YEARS ENDED DECEMBER 31, 2005 AND 2004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0"/>
    </row>
    <row r="4" spans="1:12" ht="13.5" customHeight="1">
      <c r="A4" s="162"/>
      <c r="B4" s="162"/>
      <c r="C4" s="162"/>
      <c r="D4" s="162"/>
      <c r="E4" s="163"/>
      <c r="F4" s="163"/>
      <c r="G4" s="163"/>
      <c r="H4" s="163"/>
      <c r="I4" s="163"/>
      <c r="J4" s="163"/>
      <c r="K4" s="163"/>
      <c r="L4" s="160"/>
    </row>
    <row r="5" spans="5:11" ht="21.75" customHeight="1">
      <c r="E5" s="164" t="s">
        <v>54</v>
      </c>
      <c r="F5" s="164"/>
      <c r="G5" s="164"/>
      <c r="H5" s="164"/>
      <c r="I5" s="164"/>
      <c r="J5" s="164"/>
      <c r="K5" s="164"/>
    </row>
    <row r="6" spans="1:11" s="170" customFormat="1" ht="22.5" customHeight="1">
      <c r="A6" s="165"/>
      <c r="B6" s="165"/>
      <c r="C6" s="165"/>
      <c r="D6" s="165"/>
      <c r="E6" s="166" t="s">
        <v>149</v>
      </c>
      <c r="F6" s="167"/>
      <c r="G6" s="167" t="s">
        <v>150</v>
      </c>
      <c r="H6" s="167"/>
      <c r="I6" s="168" t="s">
        <v>151</v>
      </c>
      <c r="J6" s="167"/>
      <c r="K6" s="169"/>
    </row>
    <row r="7" spans="1:11" s="170" customFormat="1" ht="22.5" customHeight="1">
      <c r="A7" s="165"/>
      <c r="B7" s="165"/>
      <c r="C7" s="171" t="s">
        <v>55</v>
      </c>
      <c r="D7" s="165"/>
      <c r="E7" s="172" t="s">
        <v>152</v>
      </c>
      <c r="F7" s="167"/>
      <c r="G7" s="173" t="s">
        <v>153</v>
      </c>
      <c r="H7" s="167"/>
      <c r="I7" s="174" t="s">
        <v>154</v>
      </c>
      <c r="J7" s="167"/>
      <c r="K7" s="174" t="s">
        <v>155</v>
      </c>
    </row>
    <row r="8" spans="1:11" s="170" customFormat="1" ht="22.5" customHeight="1">
      <c r="A8" s="165"/>
      <c r="B8" s="165"/>
      <c r="C8" s="165"/>
      <c r="D8" s="165"/>
      <c r="E8" s="166"/>
      <c r="F8" s="167"/>
      <c r="G8" s="167"/>
      <c r="H8" s="167"/>
      <c r="I8" s="169"/>
      <c r="J8" s="167"/>
      <c r="K8" s="169"/>
    </row>
    <row r="9" spans="1:11" ht="21.75" customHeight="1">
      <c r="A9" s="100" t="s">
        <v>156</v>
      </c>
      <c r="B9" s="175"/>
      <c r="C9" s="165"/>
      <c r="D9" s="165"/>
      <c r="E9" s="176">
        <f>'Statement of change;T'!E9</f>
        <v>320000000</v>
      </c>
      <c r="F9" s="177"/>
      <c r="G9" s="120">
        <f>'Statement of change;T'!G9</f>
        <v>306706391.93</v>
      </c>
      <c r="H9" s="177"/>
      <c r="I9" s="120">
        <f>'Statement of change;T'!I9</f>
        <v>138155547.56</v>
      </c>
      <c r="J9" s="177"/>
      <c r="K9" s="120">
        <f>SUM(E9:I9)</f>
        <v>764861939.49</v>
      </c>
    </row>
    <row r="10" spans="1:11" ht="21.75" customHeight="1">
      <c r="A10" s="100" t="s">
        <v>157</v>
      </c>
      <c r="B10" s="175"/>
      <c r="C10" s="165">
        <f>'Statement of change;T'!C10</f>
        <v>4</v>
      </c>
      <c r="D10" s="165"/>
      <c r="E10" s="178">
        <f>'Statement of change;T'!E10</f>
        <v>0</v>
      </c>
      <c r="F10" s="177"/>
      <c r="G10" s="179">
        <f>'Statement of change;T'!G10</f>
        <v>0</v>
      </c>
      <c r="H10" s="177"/>
      <c r="I10" s="179">
        <f>'Statement of change;T'!I10</f>
        <v>-9222087.25</v>
      </c>
      <c r="J10" s="177"/>
      <c r="K10" s="179">
        <f>SUM(E10:I10)</f>
        <v>-9222087.25</v>
      </c>
    </row>
    <row r="11" spans="1:11" ht="21.75" customHeight="1">
      <c r="A11" s="100" t="s">
        <v>158</v>
      </c>
      <c r="B11" s="175"/>
      <c r="C11" s="165"/>
      <c r="D11" s="165"/>
      <c r="E11" s="176">
        <f>SUM(E9:E10)</f>
        <v>320000000</v>
      </c>
      <c r="F11" s="177"/>
      <c r="G11" s="176">
        <f>SUM(G9:G10)</f>
        <v>306706391.93</v>
      </c>
      <c r="H11" s="177"/>
      <c r="I11" s="176">
        <f>SUM(I9:I10)</f>
        <v>128933460.31</v>
      </c>
      <c r="J11" s="177"/>
      <c r="K11" s="176">
        <f>SUM(K9:K10)</f>
        <v>755639852.24</v>
      </c>
    </row>
    <row r="12" spans="1:11" ht="21.75" customHeight="1">
      <c r="A12" s="135" t="s">
        <v>159</v>
      </c>
      <c r="B12" s="180"/>
      <c r="C12" s="180"/>
      <c r="D12" s="180"/>
      <c r="E12" s="176">
        <v>0</v>
      </c>
      <c r="F12" s="181"/>
      <c r="G12" s="176">
        <v>0</v>
      </c>
      <c r="H12" s="181"/>
      <c r="I12" s="120">
        <f>'Statement of change;T'!I12</f>
        <v>138376068.76000023</v>
      </c>
      <c r="J12" s="177"/>
      <c r="K12" s="120">
        <f>SUM(E12:I12)</f>
        <v>138376068.76000023</v>
      </c>
    </row>
    <row r="13" spans="1:11" ht="21.75" customHeight="1">
      <c r="A13" s="135" t="s">
        <v>160</v>
      </c>
      <c r="B13" s="180"/>
      <c r="C13" s="165">
        <f>'Statement of change;T'!C13</f>
        <v>15</v>
      </c>
      <c r="D13" s="180"/>
      <c r="E13" s="176">
        <v>0</v>
      </c>
      <c r="F13" s="181"/>
      <c r="G13" s="178">
        <v>0</v>
      </c>
      <c r="H13" s="181"/>
      <c r="I13" s="120">
        <f>'Statement of change;T'!I13</f>
        <v>-108800000</v>
      </c>
      <c r="J13" s="177"/>
      <c r="K13" s="120">
        <f>SUM(E13:I13)</f>
        <v>-108800000</v>
      </c>
    </row>
    <row r="14" spans="1:11" ht="21.75" customHeight="1">
      <c r="A14" s="135" t="s">
        <v>161</v>
      </c>
      <c r="B14" s="180"/>
      <c r="C14" s="180"/>
      <c r="D14" s="180"/>
      <c r="E14" s="182">
        <f>SUM(E11:E13)</f>
        <v>320000000</v>
      </c>
      <c r="F14" s="177"/>
      <c r="G14" s="182">
        <f>SUM(G11:G13)</f>
        <v>306706391.93</v>
      </c>
      <c r="H14" s="177"/>
      <c r="I14" s="182">
        <f>SUM(I11:I13)</f>
        <v>158509529.07000023</v>
      </c>
      <c r="J14" s="177"/>
      <c r="K14" s="182">
        <f>SUM(K11:K13)</f>
        <v>785215921.0000002</v>
      </c>
    </row>
    <row r="15" spans="1:11" ht="21.75" customHeight="1">
      <c r="A15" s="135" t="s">
        <v>159</v>
      </c>
      <c r="B15" s="180"/>
      <c r="C15" s="180"/>
      <c r="D15" s="180"/>
      <c r="E15" s="176">
        <v>0</v>
      </c>
      <c r="F15" s="181"/>
      <c r="G15" s="176">
        <v>0</v>
      </c>
      <c r="H15" s="181"/>
      <c r="I15" s="176">
        <f>'Statement of change;T'!I15</f>
        <v>122158785.0900002</v>
      </c>
      <c r="J15" s="177"/>
      <c r="K15" s="176">
        <f>SUM(F15:I15)</f>
        <v>122158785.0900002</v>
      </c>
    </row>
    <row r="16" spans="1:11" ht="21.75" customHeight="1">
      <c r="A16" s="135" t="s">
        <v>160</v>
      </c>
      <c r="B16" s="180"/>
      <c r="C16" s="167" t="str">
        <f>'Statement of change;T'!C16</f>
        <v>15</v>
      </c>
      <c r="D16" s="167"/>
      <c r="E16" s="176">
        <v>0</v>
      </c>
      <c r="F16" s="181"/>
      <c r="G16" s="176">
        <v>0</v>
      </c>
      <c r="H16" s="181"/>
      <c r="I16" s="176">
        <f>'Statement of change;T'!I16</f>
        <v>-89600000</v>
      </c>
      <c r="J16" s="181"/>
      <c r="K16" s="176">
        <f>SUM(E16:I16)</f>
        <v>-89600000</v>
      </c>
    </row>
    <row r="17" spans="1:11" ht="21.75" customHeight="1" thickBot="1">
      <c r="A17" s="135" t="s">
        <v>162</v>
      </c>
      <c r="B17" s="180"/>
      <c r="C17" s="180"/>
      <c r="D17" s="180"/>
      <c r="E17" s="183">
        <f>SUM(E14:E16)</f>
        <v>320000000</v>
      </c>
      <c r="F17" s="177"/>
      <c r="G17" s="183">
        <f>SUM(G14:G16)</f>
        <v>306706391.93</v>
      </c>
      <c r="H17" s="177"/>
      <c r="I17" s="183">
        <f>SUM(I14:I16)</f>
        <v>191068314.16000044</v>
      </c>
      <c r="J17" s="177"/>
      <c r="K17" s="183">
        <f>SUM(K14:K16)</f>
        <v>817774706.0900004</v>
      </c>
    </row>
    <row r="18" spans="1:11" ht="21.75" customHeight="1" thickTop="1">
      <c r="A18" s="180"/>
      <c r="B18" s="180"/>
      <c r="C18" s="180"/>
      <c r="D18" s="180"/>
      <c r="E18" s="184"/>
      <c r="F18" s="185"/>
      <c r="G18" s="185"/>
      <c r="H18" s="185"/>
      <c r="I18" s="184"/>
      <c r="J18" s="185"/>
      <c r="K18" s="184"/>
    </row>
    <row r="19" spans="1:11" ht="21.75" customHeight="1">
      <c r="A19" s="180"/>
      <c r="B19" s="180"/>
      <c r="C19" s="180"/>
      <c r="D19" s="180"/>
      <c r="E19" s="184"/>
      <c r="F19" s="185"/>
      <c r="G19" s="185"/>
      <c r="H19" s="185"/>
      <c r="I19" s="184"/>
      <c r="J19" s="185"/>
      <c r="K19" s="184"/>
    </row>
    <row r="20" spans="1:11" ht="21.7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  <row r="21" spans="1:12" ht="21.75" customHeight="1">
      <c r="A21" s="187"/>
      <c r="B21" s="187"/>
      <c r="C21" s="187"/>
      <c r="D21" s="187"/>
      <c r="E21" s="188"/>
      <c r="F21" s="188"/>
      <c r="G21" s="188"/>
      <c r="H21" s="188"/>
      <c r="I21" s="188"/>
      <c r="J21" s="188"/>
      <c r="K21" s="188"/>
      <c r="L21" s="160"/>
    </row>
    <row r="22" spans="1:12" ht="21.75" customHeight="1">
      <c r="A22" s="187"/>
      <c r="B22" s="187"/>
      <c r="C22" s="187"/>
      <c r="D22" s="187"/>
      <c r="E22" s="188"/>
      <c r="F22" s="188"/>
      <c r="G22" s="188"/>
      <c r="H22" s="188"/>
      <c r="I22" s="188"/>
      <c r="J22" s="188"/>
      <c r="K22" s="188"/>
      <c r="L22" s="160"/>
    </row>
    <row r="23" spans="1:12" ht="21.75" customHeight="1">
      <c r="A23" s="187"/>
      <c r="B23" s="187"/>
      <c r="C23" s="187"/>
      <c r="D23" s="187"/>
      <c r="E23" s="188"/>
      <c r="F23" s="188"/>
      <c r="G23" s="188"/>
      <c r="H23" s="188"/>
      <c r="I23" s="188"/>
      <c r="J23" s="188"/>
      <c r="K23" s="188"/>
      <c r="L23" s="160"/>
    </row>
    <row r="24" spans="1:11" ht="21.75" customHeight="1">
      <c r="A24" s="189"/>
      <c r="B24" s="189"/>
      <c r="C24" s="189"/>
      <c r="D24" s="189"/>
      <c r="E24" s="189"/>
      <c r="F24" s="190"/>
      <c r="G24" s="190"/>
      <c r="H24" s="190"/>
      <c r="I24" s="189"/>
      <c r="J24" s="189"/>
      <c r="K24" s="191"/>
    </row>
    <row r="25" spans="1:11" ht="21.75" customHeight="1">
      <c r="A25" s="192"/>
      <c r="B25" s="192"/>
      <c r="C25" s="192"/>
      <c r="D25" s="192"/>
      <c r="E25" s="180"/>
      <c r="F25" s="193"/>
      <c r="G25" s="193"/>
      <c r="H25" s="193"/>
      <c r="I25" s="180"/>
      <c r="K25" s="194"/>
    </row>
    <row r="26" spans="1:11" ht="21.75" customHeight="1">
      <c r="A26" s="180"/>
      <c r="B26" s="180"/>
      <c r="C26" s="180"/>
      <c r="D26" s="180"/>
      <c r="E26" s="195"/>
      <c r="F26" s="195"/>
      <c r="G26" s="195"/>
      <c r="H26" s="195"/>
      <c r="I26" s="195"/>
      <c r="J26" s="195"/>
      <c r="K26" s="195"/>
    </row>
    <row r="27" spans="1:11" s="170" customFormat="1" ht="22.5" customHeight="1">
      <c r="A27" s="165"/>
      <c r="B27" s="165"/>
      <c r="C27" s="165"/>
      <c r="D27" s="165"/>
      <c r="E27" s="166"/>
      <c r="F27" s="167"/>
      <c r="G27" s="167"/>
      <c r="H27" s="167"/>
      <c r="I27" s="169"/>
      <c r="J27" s="167"/>
      <c r="K27" s="169"/>
    </row>
    <row r="28" spans="1:11" s="170" customFormat="1" ht="22.5" customHeight="1">
      <c r="A28" s="165"/>
      <c r="B28" s="165"/>
      <c r="C28" s="165"/>
      <c r="D28" s="165"/>
      <c r="E28" s="166"/>
      <c r="F28" s="167"/>
      <c r="G28" s="167"/>
      <c r="H28" s="167"/>
      <c r="I28" s="169"/>
      <c r="J28" s="167"/>
      <c r="K28" s="169"/>
    </row>
    <row r="29" spans="1:11" s="170" customFormat="1" ht="22.5" customHeight="1">
      <c r="A29" s="165"/>
      <c r="B29" s="165"/>
      <c r="C29" s="165"/>
      <c r="D29" s="165"/>
      <c r="E29" s="166"/>
      <c r="F29" s="167"/>
      <c r="G29" s="167"/>
      <c r="H29" s="167"/>
      <c r="I29" s="169"/>
      <c r="J29" s="167"/>
      <c r="K29" s="169"/>
    </row>
    <row r="30" spans="1:11" ht="21">
      <c r="A30" s="180"/>
      <c r="B30" s="180"/>
      <c r="C30" s="180"/>
      <c r="D30" s="180"/>
      <c r="E30" s="180"/>
      <c r="I30" s="180"/>
      <c r="K30" s="180"/>
    </row>
    <row r="31" spans="1:11" ht="21">
      <c r="A31" s="180"/>
      <c r="B31" s="180"/>
      <c r="C31" s="180"/>
      <c r="D31" s="180"/>
      <c r="E31" s="180"/>
      <c r="I31" s="180"/>
      <c r="K31" s="180"/>
    </row>
    <row r="32" spans="1:11" ht="21">
      <c r="A32" s="180"/>
      <c r="B32" s="180"/>
      <c r="C32" s="180"/>
      <c r="D32" s="180"/>
      <c r="E32" s="180"/>
      <c r="I32" s="180"/>
      <c r="K32" s="180"/>
    </row>
    <row r="33" spans="1:11" ht="21">
      <c r="A33" s="180"/>
      <c r="B33" s="180"/>
      <c r="C33" s="180"/>
      <c r="D33" s="180"/>
      <c r="E33" s="180"/>
      <c r="I33" s="180"/>
      <c r="K33" s="180"/>
    </row>
    <row r="34" spans="1:11" ht="21">
      <c r="A34" s="180"/>
      <c r="B34" s="180"/>
      <c r="C34" s="180"/>
      <c r="D34" s="180"/>
      <c r="E34" s="180"/>
      <c r="I34" s="180"/>
      <c r="K34" s="180"/>
    </row>
    <row r="35" spans="1:11" ht="21">
      <c r="A35" s="180"/>
      <c r="B35" s="180"/>
      <c r="C35" s="180"/>
      <c r="D35" s="180"/>
      <c r="E35" s="180"/>
      <c r="I35" s="180"/>
      <c r="K35" s="180"/>
    </row>
    <row r="36" spans="1:11" ht="21">
      <c r="A36" s="180"/>
      <c r="B36" s="180"/>
      <c r="C36" s="180"/>
      <c r="D36" s="180"/>
      <c r="E36" s="180"/>
      <c r="I36" s="180"/>
      <c r="K36" s="180"/>
    </row>
    <row r="37" spans="1:11" ht="21">
      <c r="A37" s="180"/>
      <c r="B37" s="180"/>
      <c r="C37" s="180"/>
      <c r="D37" s="180"/>
      <c r="E37" s="180"/>
      <c r="I37" s="180"/>
      <c r="K37" s="180"/>
    </row>
    <row r="38" spans="1:11" ht="21">
      <c r="A38" s="180"/>
      <c r="B38" s="180"/>
      <c r="C38" s="180"/>
      <c r="D38" s="180"/>
      <c r="E38" s="180"/>
      <c r="I38" s="180"/>
      <c r="K38" s="180"/>
    </row>
    <row r="39" spans="1:11" ht="21">
      <c r="A39" s="180"/>
      <c r="B39" s="180"/>
      <c r="C39" s="180"/>
      <c r="D39" s="180"/>
      <c r="E39" s="180"/>
      <c r="I39" s="180"/>
      <c r="K39" s="180"/>
    </row>
    <row r="40" spans="1:11" ht="21">
      <c r="A40" s="180"/>
      <c r="B40" s="180"/>
      <c r="C40" s="180"/>
      <c r="D40" s="180"/>
      <c r="E40" s="180"/>
      <c r="I40" s="180"/>
      <c r="K40" s="180"/>
    </row>
    <row r="41" spans="1:11" ht="21">
      <c r="A41" s="180"/>
      <c r="B41" s="180"/>
      <c r="C41" s="180"/>
      <c r="D41" s="180"/>
      <c r="E41" s="180"/>
      <c r="I41" s="180"/>
      <c r="K41" s="180"/>
    </row>
    <row r="42" spans="1:11" ht="21">
      <c r="A42" s="180"/>
      <c r="B42" s="180"/>
      <c r="C42" s="180"/>
      <c r="D42" s="180"/>
      <c r="E42" s="180"/>
      <c r="I42" s="180"/>
      <c r="K42" s="180"/>
    </row>
    <row r="43" spans="1:11" ht="21">
      <c r="A43" s="180"/>
      <c r="B43" s="180"/>
      <c r="C43" s="180"/>
      <c r="D43" s="180"/>
      <c r="E43" s="180"/>
      <c r="I43" s="180"/>
      <c r="K43" s="180"/>
    </row>
    <row r="44" spans="1:11" ht="21">
      <c r="A44" s="180"/>
      <c r="B44" s="180"/>
      <c r="C44" s="180"/>
      <c r="D44" s="180"/>
      <c r="E44" s="180"/>
      <c r="I44" s="180"/>
      <c r="K44" s="180"/>
    </row>
    <row r="45" spans="1:11" ht="21">
      <c r="A45" s="180"/>
      <c r="B45" s="180"/>
      <c r="C45" s="180"/>
      <c r="D45" s="180"/>
      <c r="E45" s="180"/>
      <c r="I45" s="180"/>
      <c r="K45" s="180"/>
    </row>
    <row r="46" spans="1:11" ht="21">
      <c r="A46" s="180"/>
      <c r="B46" s="180"/>
      <c r="C46" s="180"/>
      <c r="D46" s="180"/>
      <c r="E46" s="180"/>
      <c r="I46" s="180"/>
      <c r="K46" s="180"/>
    </row>
    <row r="47" spans="1:11" ht="21">
      <c r="A47" s="180"/>
      <c r="B47" s="180"/>
      <c r="C47" s="180"/>
      <c r="D47" s="180"/>
      <c r="E47" s="180"/>
      <c r="I47" s="180"/>
      <c r="K47" s="180"/>
    </row>
    <row r="48" spans="1:11" ht="21">
      <c r="A48" s="180"/>
      <c r="B48" s="180"/>
      <c r="C48" s="180"/>
      <c r="D48" s="180"/>
      <c r="E48" s="180"/>
      <c r="I48" s="180"/>
      <c r="K48" s="180"/>
    </row>
    <row r="49" spans="1:11" ht="21">
      <c r="A49" s="180"/>
      <c r="B49" s="180"/>
      <c r="C49" s="180"/>
      <c r="D49" s="180"/>
      <c r="E49" s="180"/>
      <c r="I49" s="180"/>
      <c r="K49" s="180"/>
    </row>
    <row r="50" spans="1:11" ht="21">
      <c r="A50" s="180"/>
      <c r="B50" s="180"/>
      <c r="C50" s="180"/>
      <c r="D50" s="180"/>
      <c r="E50" s="180"/>
      <c r="I50" s="180"/>
      <c r="K50" s="180"/>
    </row>
    <row r="51" spans="1:11" ht="21">
      <c r="A51" s="180"/>
      <c r="B51" s="180"/>
      <c r="C51" s="180"/>
      <c r="D51" s="180"/>
      <c r="E51" s="180"/>
      <c r="I51" s="180"/>
      <c r="K51" s="180"/>
    </row>
    <row r="52" spans="1:11" ht="21">
      <c r="A52" s="180"/>
      <c r="B52" s="180"/>
      <c r="C52" s="180"/>
      <c r="D52" s="180"/>
      <c r="E52" s="180"/>
      <c r="I52" s="180"/>
      <c r="K52" s="180"/>
    </row>
    <row r="53" spans="1:11" ht="21">
      <c r="A53" s="180"/>
      <c r="B53" s="180"/>
      <c r="C53" s="180"/>
      <c r="D53" s="180"/>
      <c r="E53" s="180"/>
      <c r="I53" s="180"/>
      <c r="K53" s="180"/>
    </row>
    <row r="54" spans="1:11" ht="21">
      <c r="A54" s="180"/>
      <c r="B54" s="180"/>
      <c r="C54" s="180"/>
      <c r="D54" s="180"/>
      <c r="E54" s="180"/>
      <c r="I54" s="180"/>
      <c r="K54" s="180"/>
    </row>
    <row r="55" spans="1:11" ht="21">
      <c r="A55" s="180"/>
      <c r="B55" s="180"/>
      <c r="C55" s="180"/>
      <c r="D55" s="180"/>
      <c r="E55" s="180"/>
      <c r="I55" s="180"/>
      <c r="K55" s="180"/>
    </row>
    <row r="56" spans="1:11" ht="21">
      <c r="A56" s="180"/>
      <c r="B56" s="180"/>
      <c r="C56" s="180"/>
      <c r="D56" s="180"/>
      <c r="E56" s="180"/>
      <c r="I56" s="180"/>
      <c r="K56" s="180"/>
    </row>
    <row r="57" spans="1:11" ht="21">
      <c r="A57" s="180"/>
      <c r="B57" s="180"/>
      <c r="C57" s="180"/>
      <c r="D57" s="180"/>
      <c r="E57" s="180"/>
      <c r="I57" s="180"/>
      <c r="K57" s="180"/>
    </row>
    <row r="58" spans="1:11" ht="21">
      <c r="A58" s="180"/>
      <c r="B58" s="180"/>
      <c r="C58" s="180"/>
      <c r="D58" s="180"/>
      <c r="E58" s="180"/>
      <c r="I58" s="180"/>
      <c r="K58" s="180"/>
    </row>
    <row r="59" spans="1:11" ht="21">
      <c r="A59" s="180"/>
      <c r="B59" s="180"/>
      <c r="C59" s="180"/>
      <c r="D59" s="180"/>
      <c r="E59" s="180"/>
      <c r="I59" s="180"/>
      <c r="K59" s="180"/>
    </row>
    <row r="60" spans="1:11" ht="21">
      <c r="A60" s="180"/>
      <c r="B60" s="180"/>
      <c r="C60" s="180"/>
      <c r="D60" s="180"/>
      <c r="E60" s="180"/>
      <c r="I60" s="180"/>
      <c r="K60" s="180"/>
    </row>
    <row r="61" spans="1:11" ht="21">
      <c r="A61" s="180"/>
      <c r="B61" s="180"/>
      <c r="C61" s="180"/>
      <c r="D61" s="180"/>
      <c r="E61" s="180"/>
      <c r="I61" s="180"/>
      <c r="K61" s="180"/>
    </row>
    <row r="62" spans="1:11" ht="21">
      <c r="A62" s="180"/>
      <c r="B62" s="180"/>
      <c r="C62" s="180"/>
      <c r="D62" s="180"/>
      <c r="E62" s="180"/>
      <c r="I62" s="180"/>
      <c r="K62" s="180"/>
    </row>
    <row r="63" spans="1:11" ht="21">
      <c r="A63" s="180"/>
      <c r="B63" s="180"/>
      <c r="C63" s="180"/>
      <c r="D63" s="180"/>
      <c r="E63" s="180"/>
      <c r="I63" s="180"/>
      <c r="K63" s="180"/>
    </row>
    <row r="64" spans="1:11" ht="21">
      <c r="A64" s="180"/>
      <c r="B64" s="180"/>
      <c r="C64" s="180"/>
      <c r="D64" s="180"/>
      <c r="E64" s="180"/>
      <c r="I64" s="180"/>
      <c r="K64" s="180"/>
    </row>
    <row r="65" spans="1:11" ht="21">
      <c r="A65" s="180"/>
      <c r="B65" s="180"/>
      <c r="C65" s="180"/>
      <c r="D65" s="180"/>
      <c r="E65" s="180"/>
      <c r="I65" s="180"/>
      <c r="K65" s="180"/>
    </row>
    <row r="66" spans="1:11" ht="21">
      <c r="A66" s="180"/>
      <c r="B66" s="180"/>
      <c r="C66" s="180"/>
      <c r="D66" s="180"/>
      <c r="E66" s="180"/>
      <c r="I66" s="180"/>
      <c r="K66" s="180"/>
    </row>
    <row r="67" spans="1:11" ht="21">
      <c r="A67" s="180"/>
      <c r="B67" s="180"/>
      <c r="C67" s="180"/>
      <c r="D67" s="180"/>
      <c r="E67" s="180"/>
      <c r="I67" s="180"/>
      <c r="K67" s="180"/>
    </row>
    <row r="68" spans="1:11" ht="21">
      <c r="A68" s="180"/>
      <c r="B68" s="180"/>
      <c r="C68" s="180"/>
      <c r="D68" s="180"/>
      <c r="E68" s="180"/>
      <c r="I68" s="180"/>
      <c r="K68" s="180"/>
    </row>
    <row r="69" spans="1:11" ht="21">
      <c r="A69" s="180"/>
      <c r="B69" s="180"/>
      <c r="C69" s="180"/>
      <c r="D69" s="180"/>
      <c r="E69" s="180"/>
      <c r="I69" s="180"/>
      <c r="K69" s="180"/>
    </row>
    <row r="70" spans="1:11" ht="21">
      <c r="A70" s="180"/>
      <c r="B70" s="180"/>
      <c r="C70" s="180"/>
      <c r="D70" s="180"/>
      <c r="E70" s="180"/>
      <c r="I70" s="180"/>
      <c r="K70" s="180"/>
    </row>
    <row r="71" spans="1:11" ht="21">
      <c r="A71" s="180"/>
      <c r="B71" s="180"/>
      <c r="C71" s="180"/>
      <c r="D71" s="180"/>
      <c r="E71" s="180"/>
      <c r="I71" s="180"/>
      <c r="K71" s="180"/>
    </row>
    <row r="72" spans="1:11" ht="21">
      <c r="A72" s="180"/>
      <c r="B72" s="180"/>
      <c r="C72" s="180"/>
      <c r="D72" s="180"/>
      <c r="E72" s="180"/>
      <c r="I72" s="180"/>
      <c r="K72" s="180"/>
    </row>
    <row r="73" spans="1:11" ht="21">
      <c r="A73" s="180"/>
      <c r="B73" s="180"/>
      <c r="C73" s="180"/>
      <c r="D73" s="180"/>
      <c r="E73" s="180"/>
      <c r="I73" s="180"/>
      <c r="K73" s="180"/>
    </row>
    <row r="74" spans="1:11" ht="21">
      <c r="A74" s="180"/>
      <c r="B74" s="180"/>
      <c r="C74" s="180"/>
      <c r="D74" s="180"/>
      <c r="E74" s="180"/>
      <c r="I74" s="180"/>
      <c r="K74" s="180"/>
    </row>
    <row r="75" spans="1:11" ht="21">
      <c r="A75" s="180"/>
      <c r="B75" s="180"/>
      <c r="C75" s="180"/>
      <c r="D75" s="180"/>
      <c r="E75" s="180"/>
      <c r="I75" s="180"/>
      <c r="K75" s="180"/>
    </row>
    <row r="76" spans="1:11" ht="21">
      <c r="A76" s="180"/>
      <c r="B76" s="180"/>
      <c r="C76" s="180"/>
      <c r="D76" s="180"/>
      <c r="E76" s="180"/>
      <c r="I76" s="180"/>
      <c r="K76" s="180"/>
    </row>
    <row r="77" spans="1:11" ht="21">
      <c r="A77" s="180"/>
      <c r="B77" s="180"/>
      <c r="C77" s="180"/>
      <c r="D77" s="180"/>
      <c r="E77" s="180"/>
      <c r="I77" s="180"/>
      <c r="K77" s="180"/>
    </row>
    <row r="78" spans="1:11" ht="21">
      <c r="A78" s="180"/>
      <c r="B78" s="180"/>
      <c r="C78" s="180"/>
      <c r="D78" s="180"/>
      <c r="E78" s="180"/>
      <c r="I78" s="180"/>
      <c r="K78" s="180"/>
    </row>
    <row r="79" spans="1:11" ht="21">
      <c r="A79" s="180"/>
      <c r="B79" s="180"/>
      <c r="C79" s="180"/>
      <c r="D79" s="180"/>
      <c r="E79" s="180"/>
      <c r="I79" s="180"/>
      <c r="K79" s="180"/>
    </row>
    <row r="80" spans="1:11" ht="21">
      <c r="A80" s="180"/>
      <c r="B80" s="180"/>
      <c r="C80" s="180"/>
      <c r="D80" s="180"/>
      <c r="E80" s="180"/>
      <c r="I80" s="180"/>
      <c r="K80" s="180"/>
    </row>
    <row r="81" spans="1:11" ht="21">
      <c r="A81" s="180"/>
      <c r="B81" s="180"/>
      <c r="C81" s="180"/>
      <c r="D81" s="180"/>
      <c r="E81" s="180"/>
      <c r="I81" s="180"/>
      <c r="K81" s="180"/>
    </row>
    <row r="82" spans="1:11" ht="21">
      <c r="A82" s="180"/>
      <c r="B82" s="180"/>
      <c r="C82" s="180"/>
      <c r="D82" s="180"/>
      <c r="E82" s="180"/>
      <c r="I82" s="180"/>
      <c r="K82" s="180"/>
    </row>
    <row r="83" spans="1:11" ht="21">
      <c r="A83" s="180"/>
      <c r="B83" s="180"/>
      <c r="C83" s="180"/>
      <c r="D83" s="180"/>
      <c r="E83" s="180"/>
      <c r="I83" s="180"/>
      <c r="K83" s="180"/>
    </row>
    <row r="84" spans="1:11" ht="21">
      <c r="A84" s="180"/>
      <c r="B84" s="180"/>
      <c r="C84" s="180"/>
      <c r="D84" s="180"/>
      <c r="E84" s="180"/>
      <c r="I84" s="180"/>
      <c r="K84" s="180"/>
    </row>
    <row r="85" spans="1:11" ht="21">
      <c r="A85" s="180"/>
      <c r="B85" s="180"/>
      <c r="C85" s="180"/>
      <c r="D85" s="180"/>
      <c r="E85" s="180"/>
      <c r="I85" s="180"/>
      <c r="K85" s="180"/>
    </row>
    <row r="86" spans="1:11" ht="21">
      <c r="A86" s="180"/>
      <c r="B86" s="180"/>
      <c r="C86" s="180"/>
      <c r="D86" s="180"/>
      <c r="E86" s="180"/>
      <c r="I86" s="180"/>
      <c r="K86" s="180"/>
    </row>
    <row r="87" spans="1:11" ht="21">
      <c r="A87" s="180"/>
      <c r="B87" s="180"/>
      <c r="C87" s="180"/>
      <c r="D87" s="180"/>
      <c r="E87" s="180"/>
      <c r="I87" s="180"/>
      <c r="K87" s="180"/>
    </row>
    <row r="88" spans="1:11" ht="21">
      <c r="A88" s="180"/>
      <c r="B88" s="180"/>
      <c r="C88" s="180"/>
      <c r="D88" s="180"/>
      <c r="E88" s="180"/>
      <c r="I88" s="180"/>
      <c r="K88" s="180"/>
    </row>
    <row r="89" spans="1:11" ht="21">
      <c r="A89" s="180"/>
      <c r="B89" s="180"/>
      <c r="C89" s="180"/>
      <c r="D89" s="180"/>
      <c r="E89" s="180"/>
      <c r="I89" s="180"/>
      <c r="K89" s="180"/>
    </row>
    <row r="90" spans="1:11" ht="21">
      <c r="A90" s="180"/>
      <c r="B90" s="180"/>
      <c r="C90" s="180"/>
      <c r="D90" s="180"/>
      <c r="E90" s="180"/>
      <c r="I90" s="180"/>
      <c r="K90" s="180"/>
    </row>
    <row r="91" spans="1:11" ht="21">
      <c r="A91" s="180"/>
      <c r="B91" s="180"/>
      <c r="C91" s="180"/>
      <c r="D91" s="180"/>
      <c r="E91" s="180"/>
      <c r="I91" s="180"/>
      <c r="K91" s="180"/>
    </row>
    <row r="92" spans="1:11" ht="21">
      <c r="A92" s="180"/>
      <c r="B92" s="180"/>
      <c r="C92" s="180"/>
      <c r="D92" s="180"/>
      <c r="E92" s="180"/>
      <c r="I92" s="180"/>
      <c r="K92" s="180"/>
    </row>
    <row r="93" spans="1:11" ht="21">
      <c r="A93" s="180"/>
      <c r="B93" s="180"/>
      <c r="C93" s="180"/>
      <c r="D93" s="180"/>
      <c r="E93" s="180"/>
      <c r="I93" s="180"/>
      <c r="K93" s="180"/>
    </row>
    <row r="94" spans="1:11" ht="21">
      <c r="A94" s="180"/>
      <c r="B94" s="180"/>
      <c r="C94" s="180"/>
      <c r="D94" s="180"/>
      <c r="E94" s="180"/>
      <c r="I94" s="180"/>
      <c r="K94" s="180"/>
    </row>
    <row r="95" spans="1:11" ht="21">
      <c r="A95" s="180"/>
      <c r="B95" s="180"/>
      <c r="C95" s="180"/>
      <c r="D95" s="180"/>
      <c r="E95" s="180"/>
      <c r="I95" s="180"/>
      <c r="K95" s="180"/>
    </row>
    <row r="96" spans="1:11" ht="21">
      <c r="A96" s="180"/>
      <c r="B96" s="180"/>
      <c r="C96" s="180"/>
      <c r="D96" s="180"/>
      <c r="E96" s="180"/>
      <c r="I96" s="180"/>
      <c r="K96" s="180"/>
    </row>
    <row r="97" spans="1:11" ht="21">
      <c r="A97" s="180"/>
      <c r="B97" s="180"/>
      <c r="C97" s="180"/>
      <c r="D97" s="180"/>
      <c r="E97" s="180"/>
      <c r="I97" s="180"/>
      <c r="K97" s="180"/>
    </row>
    <row r="98" spans="1:11" ht="21">
      <c r="A98" s="180"/>
      <c r="B98" s="180"/>
      <c r="C98" s="180"/>
      <c r="D98" s="180"/>
      <c r="E98" s="180"/>
      <c r="I98" s="180"/>
      <c r="K98" s="180"/>
    </row>
    <row r="99" spans="1:11" ht="21">
      <c r="A99" s="180"/>
      <c r="B99" s="180"/>
      <c r="C99" s="180"/>
      <c r="D99" s="180"/>
      <c r="E99" s="180"/>
      <c r="I99" s="180"/>
      <c r="K99" s="180"/>
    </row>
    <row r="100" spans="1:11" ht="21">
      <c r="A100" s="180"/>
      <c r="B100" s="180"/>
      <c r="C100" s="180"/>
      <c r="D100" s="180"/>
      <c r="E100" s="180"/>
      <c r="I100" s="180"/>
      <c r="K100" s="180"/>
    </row>
    <row r="101" spans="1:11" ht="21">
      <c r="A101" s="180"/>
      <c r="B101" s="180"/>
      <c r="C101" s="180"/>
      <c r="D101" s="180"/>
      <c r="E101" s="180"/>
      <c r="I101" s="180"/>
      <c r="K101" s="180"/>
    </row>
    <row r="102" spans="1:11" ht="21">
      <c r="A102" s="180"/>
      <c r="B102" s="180"/>
      <c r="C102" s="180"/>
      <c r="D102" s="180"/>
      <c r="E102" s="180"/>
      <c r="I102" s="180"/>
      <c r="K102" s="180"/>
    </row>
    <row r="103" spans="1:11" ht="21">
      <c r="A103" s="180"/>
      <c r="B103" s="180"/>
      <c r="C103" s="180"/>
      <c r="D103" s="180"/>
      <c r="E103" s="180"/>
      <c r="I103" s="180"/>
      <c r="K103" s="180"/>
    </row>
    <row r="104" spans="1:11" ht="21">
      <c r="A104" s="180"/>
      <c r="B104" s="180"/>
      <c r="C104" s="180"/>
      <c r="D104" s="180"/>
      <c r="E104" s="180"/>
      <c r="I104" s="180"/>
      <c r="K104" s="180"/>
    </row>
  </sheetData>
  <mergeCells count="4">
    <mergeCell ref="A1:K1"/>
    <mergeCell ref="A2:K2"/>
    <mergeCell ref="A3:K3"/>
    <mergeCell ref="E5:K5"/>
  </mergeCells>
  <printOptions/>
  <pageMargins left="1.0236220472440944" right="0.24" top="0.7874015748031497" bottom="0.7874015748031497" header="0.35433070866141736" footer="0.31496062992125984"/>
  <pageSetup firstPageNumber="5" useFirstPageNumber="1" horizontalDpi="1200" verticalDpi="1200" orientation="portrait" paperSize="9" scale="83" r:id="rId1"/>
  <headerFooter alignWithMargins="0">
    <oddFooter>&amp;L&amp;"Angsana New,Regular"         The accompanying notes are an integral part of these financial statements.&amp;R&amp;"Angsana New,Regular"&amp;P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B46">
      <selection activeCell="D28" sqref="D28"/>
    </sheetView>
  </sheetViews>
  <sheetFormatPr defaultColWidth="9.140625" defaultRowHeight="19.5" customHeight="1"/>
  <cols>
    <col min="1" max="3" width="2.28125" style="2" customWidth="1"/>
    <col min="4" max="4" width="55.140625" style="2" customWidth="1"/>
    <col min="5" max="5" width="14.7109375" style="2" customWidth="1"/>
    <col min="6" max="6" width="1.1484375" style="2" customWidth="1"/>
    <col min="7" max="7" width="14.7109375" style="2" customWidth="1"/>
    <col min="8" max="8" width="11.140625" style="2" customWidth="1"/>
    <col min="9" max="9" width="9.28125" style="2" customWidth="1"/>
    <col min="10" max="16384" width="9.140625" style="2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23.25" customHeight="1">
      <c r="A2" s="1" t="s">
        <v>163</v>
      </c>
      <c r="B2" s="1"/>
      <c r="C2" s="1"/>
      <c r="D2" s="1"/>
      <c r="E2" s="1"/>
      <c r="F2" s="1"/>
      <c r="G2" s="1"/>
    </row>
    <row r="3" spans="1:7" ht="23.25" customHeight="1">
      <c r="A3" s="63" t="str">
        <f>'P&amp;L;T'!A3:I3</f>
        <v>สำหรับปีสิ้นสุดวันที่ 31 ธันวาคม 2548 และ 2547</v>
      </c>
      <c r="B3" s="63"/>
      <c r="C3" s="63"/>
      <c r="D3" s="63"/>
      <c r="E3" s="63"/>
      <c r="F3" s="63"/>
      <c r="G3" s="63"/>
    </row>
    <row r="4" spans="4:7" ht="23.25" customHeight="1">
      <c r="D4" s="3"/>
      <c r="E4" s="5" t="s">
        <v>3</v>
      </c>
      <c r="F4" s="5"/>
      <c r="G4" s="5"/>
    </row>
    <row r="5" spans="4:7" ht="23.25" customHeight="1">
      <c r="D5" s="15"/>
      <c r="E5" s="8" t="str">
        <f>FS;T!H5</f>
        <v>2548</v>
      </c>
      <c r="F5" s="196"/>
      <c r="G5" s="8" t="str">
        <f>FS;T!J5</f>
        <v>2547</v>
      </c>
    </row>
    <row r="6" spans="1:7" ht="23.25" customHeight="1">
      <c r="A6" s="11" t="s">
        <v>164</v>
      </c>
      <c r="E6" s="32"/>
      <c r="F6" s="11"/>
      <c r="G6" s="32"/>
    </row>
    <row r="7" spans="2:7" ht="23.25" customHeight="1">
      <c r="B7" s="15" t="s">
        <v>111</v>
      </c>
      <c r="E7" s="24">
        <f>'P&amp;L;T'!G19</f>
        <v>122158785.0900002</v>
      </c>
      <c r="F7" s="24"/>
      <c r="G7" s="24">
        <f>'P&amp;L;T'!I19</f>
        <v>138376068.76000023</v>
      </c>
    </row>
    <row r="8" spans="2:7" ht="23.25" customHeight="1">
      <c r="B8" s="15" t="s">
        <v>165</v>
      </c>
      <c r="E8" s="24"/>
      <c r="F8" s="24"/>
      <c r="G8" s="24"/>
    </row>
    <row r="9" spans="3:7" ht="23.25" customHeight="1">
      <c r="C9" s="15" t="s">
        <v>166</v>
      </c>
      <c r="E9" s="24">
        <f>'[1]WP cashflow'!O41+'[1]WP cashflow'!O42+'[1]WP cashflow'!O43</f>
        <v>38657156.78999999</v>
      </c>
      <c r="F9" s="24"/>
      <c r="G9" s="24">
        <v>24481213.98</v>
      </c>
    </row>
    <row r="10" spans="3:7" ht="23.25" customHeight="1">
      <c r="C10" s="15" t="s">
        <v>167</v>
      </c>
      <c r="E10" s="24">
        <f>'[1]WP cashflow'!O44</f>
        <v>9667059.27</v>
      </c>
      <c r="F10" s="24"/>
      <c r="G10" s="24">
        <v>3088461.3</v>
      </c>
    </row>
    <row r="11" spans="3:7" ht="23.25" customHeight="1">
      <c r="C11" s="15" t="s">
        <v>168</v>
      </c>
      <c r="E11" s="24">
        <f>'[1]WP cashflow'!O49</f>
        <v>6420959.86</v>
      </c>
      <c r="F11" s="24"/>
      <c r="G11" s="24">
        <v>5272571.87</v>
      </c>
    </row>
    <row r="12" spans="3:7" ht="23.25" customHeight="1">
      <c r="C12" s="15" t="s">
        <v>169</v>
      </c>
      <c r="E12" s="24">
        <f>'[1]WP cashflow'!O51</f>
        <v>-2293457.84</v>
      </c>
      <c r="F12" s="24"/>
      <c r="G12" s="24">
        <v>-4464287.12</v>
      </c>
    </row>
    <row r="13" spans="3:11" ht="23.25" customHeight="1">
      <c r="C13" s="15" t="s">
        <v>170</v>
      </c>
      <c r="E13" s="24">
        <f>'[1]WP cashflow'!O45</f>
        <v>350167.80999999994</v>
      </c>
      <c r="F13" s="24"/>
      <c r="G13" s="24">
        <v>-863279.93</v>
      </c>
      <c r="K13" s="197"/>
    </row>
    <row r="14" spans="3:11" ht="23.25" customHeight="1">
      <c r="C14" s="15" t="s">
        <v>171</v>
      </c>
      <c r="E14" s="198">
        <f>SUM(E7:E13)</f>
        <v>174960670.9800002</v>
      </c>
      <c r="F14" s="72"/>
      <c r="G14" s="199">
        <f>SUM(G7:G13)</f>
        <v>165890748.86000022</v>
      </c>
      <c r="K14" s="197"/>
    </row>
    <row r="15" spans="2:7" ht="23.25" customHeight="1">
      <c r="B15" s="15" t="s">
        <v>172</v>
      </c>
      <c r="E15" s="24"/>
      <c r="F15" s="24"/>
      <c r="G15" s="24"/>
    </row>
    <row r="16" spans="3:7" ht="23.25" customHeight="1">
      <c r="C16" s="15" t="s">
        <v>173</v>
      </c>
      <c r="E16" s="200">
        <f>'[1]WP cashflow'!O8</f>
        <v>-34655042.059999935</v>
      </c>
      <c r="F16" s="24"/>
      <c r="G16" s="200">
        <v>-194856365.63</v>
      </c>
    </row>
    <row r="17" spans="3:8" ht="23.25" customHeight="1">
      <c r="C17" s="15" t="s">
        <v>12</v>
      </c>
      <c r="E17" s="200">
        <f>'[1]WP cashflow'!O10</f>
        <v>-256585937.93999994</v>
      </c>
      <c r="F17" s="24"/>
      <c r="G17" s="200">
        <v>-62289187.73</v>
      </c>
      <c r="H17" s="201"/>
    </row>
    <row r="18" spans="3:8" ht="23.25" customHeight="1">
      <c r="C18" s="15" t="s">
        <v>174</v>
      </c>
      <c r="E18" s="200">
        <f>'[1]WP cashflow'!O16</f>
        <v>0</v>
      </c>
      <c r="F18" s="24"/>
      <c r="G18" s="200">
        <v>-3748175.25</v>
      </c>
      <c r="H18" s="201"/>
    </row>
    <row r="19" spans="3:7" ht="23.25" customHeight="1">
      <c r="C19" s="15" t="s">
        <v>14</v>
      </c>
      <c r="E19" s="24">
        <f>'[1]WP cashflow'!O11</f>
        <v>2900342.9700000016</v>
      </c>
      <c r="F19" s="24"/>
      <c r="G19" s="24">
        <v>12120197.5</v>
      </c>
    </row>
    <row r="20" spans="3:7" ht="23.25" customHeight="1">
      <c r="C20" s="15" t="s">
        <v>21</v>
      </c>
      <c r="E20" s="24">
        <f>'[1]WP cashflow'!O17</f>
        <v>470007.4</v>
      </c>
      <c r="F20" s="24"/>
      <c r="G20" s="24">
        <v>0</v>
      </c>
    </row>
    <row r="21" spans="2:7" ht="23.25" customHeight="1">
      <c r="B21" s="15" t="s">
        <v>175</v>
      </c>
      <c r="E21" s="24"/>
      <c r="F21" s="24"/>
      <c r="G21" s="202"/>
    </row>
    <row r="22" spans="3:7" ht="23.25" customHeight="1">
      <c r="C22" s="15" t="s">
        <v>28</v>
      </c>
      <c r="E22" s="24">
        <f>'[1]WP cashflow'!O23</f>
        <v>14705082.139999991</v>
      </c>
      <c r="F22" s="24"/>
      <c r="G22" s="24">
        <f>16359852.87-13938048.62+26687.92+288544.88</f>
        <v>2737037.05</v>
      </c>
    </row>
    <row r="23" spans="3:7" ht="23.25" customHeight="1">
      <c r="C23" s="15" t="s">
        <v>32</v>
      </c>
      <c r="E23" s="24">
        <f>'[1]WP cashflow'!O26</f>
        <v>7835443.890000001</v>
      </c>
      <c r="F23" s="24"/>
      <c r="G23" s="24">
        <f>5766446.25+13938048.62-182294.99-132937.81-4879766.26+3333376.7</f>
        <v>17842872.51</v>
      </c>
    </row>
    <row r="24" spans="4:9" ht="23.25" customHeight="1">
      <c r="D24" s="15" t="s">
        <v>176</v>
      </c>
      <c r="E24" s="203">
        <f>SUM(E14:E23)</f>
        <v>-90369432.61999969</v>
      </c>
      <c r="F24" s="72"/>
      <c r="G24" s="203">
        <f>SUM(G14:G23)</f>
        <v>-62302872.68999976</v>
      </c>
      <c r="I24" s="201"/>
    </row>
    <row r="25" spans="1:7" ht="23.25" customHeight="1">
      <c r="A25" s="11" t="s">
        <v>177</v>
      </c>
      <c r="E25" s="24"/>
      <c r="F25" s="24"/>
      <c r="G25" s="24"/>
    </row>
    <row r="26" spans="3:7" ht="23.25" customHeight="1">
      <c r="C26" s="15" t="s">
        <v>178</v>
      </c>
      <c r="E26" s="25">
        <f>'[1]WP cashflow'!O13</f>
        <v>-57535591.190000005</v>
      </c>
      <c r="F26" s="24"/>
      <c r="G26" s="25">
        <f>-158346478.1+4879766.26</f>
        <v>-153466711.84</v>
      </c>
    </row>
    <row r="27" spans="4:7" ht="23.25" customHeight="1">
      <c r="D27" s="15" t="s">
        <v>179</v>
      </c>
      <c r="E27" s="199">
        <f>SUM(E26:E26)</f>
        <v>-57535591.190000005</v>
      </c>
      <c r="F27" s="72"/>
      <c r="G27" s="199">
        <f>SUM(G26:G26)</f>
        <v>-153466711.84</v>
      </c>
    </row>
    <row r="28" spans="4:7" ht="23.25" customHeight="1">
      <c r="D28" s="3"/>
      <c r="E28" s="204"/>
      <c r="F28" s="11"/>
      <c r="G28" s="204"/>
    </row>
    <row r="29" spans="4:7" ht="23.25" customHeight="1">
      <c r="D29" s="3"/>
      <c r="E29" s="204"/>
      <c r="F29" s="11"/>
      <c r="G29" s="204"/>
    </row>
    <row r="30" spans="4:7" ht="23.25" customHeight="1">
      <c r="D30" s="3"/>
      <c r="E30" s="204"/>
      <c r="F30" s="11"/>
      <c r="G30" s="204"/>
    </row>
    <row r="31" spans="1:7" ht="23.25" customHeight="1">
      <c r="A31" s="1" t="s">
        <v>0</v>
      </c>
      <c r="B31" s="1"/>
      <c r="C31" s="1"/>
      <c r="D31" s="1"/>
      <c r="E31" s="1"/>
      <c r="F31" s="1"/>
      <c r="G31" s="1"/>
    </row>
    <row r="32" spans="1:7" ht="23.25" customHeight="1">
      <c r="A32" s="1" t="s">
        <v>163</v>
      </c>
      <c r="B32" s="1"/>
      <c r="C32" s="1"/>
      <c r="D32" s="1"/>
      <c r="E32" s="1"/>
      <c r="F32" s="1"/>
      <c r="G32" s="1"/>
    </row>
    <row r="33" spans="1:7" ht="23.25" customHeight="1">
      <c r="A33" s="63" t="str">
        <f>A3</f>
        <v>สำหรับปีสิ้นสุดวันที่ 31 ธันวาคม 2548 และ 2547</v>
      </c>
      <c r="B33" s="63"/>
      <c r="C33" s="63"/>
      <c r="D33" s="63"/>
      <c r="E33" s="63"/>
      <c r="F33" s="63"/>
      <c r="G33" s="63"/>
    </row>
    <row r="34" spans="4:7" ht="23.25" customHeight="1">
      <c r="D34" s="3"/>
      <c r="E34" s="5" t="s">
        <v>3</v>
      </c>
      <c r="F34" s="5"/>
      <c r="G34" s="5"/>
    </row>
    <row r="35" spans="4:7" ht="23.25" customHeight="1">
      <c r="D35" s="15"/>
      <c r="E35" s="8" t="str">
        <f>E5</f>
        <v>2548</v>
      </c>
      <c r="F35" s="196"/>
      <c r="G35" s="8" t="str">
        <f>G5</f>
        <v>2547</v>
      </c>
    </row>
    <row r="36" spans="1:7" ht="23.25" customHeight="1">
      <c r="A36" s="11" t="s">
        <v>180</v>
      </c>
      <c r="E36" s="11"/>
      <c r="F36" s="11"/>
      <c r="G36" s="11"/>
    </row>
    <row r="37" spans="2:7" ht="23.25" customHeight="1">
      <c r="B37" s="15" t="s">
        <v>181</v>
      </c>
      <c r="E37" s="24">
        <v>56005757.28</v>
      </c>
      <c r="F37" s="24"/>
      <c r="G37" s="24">
        <f>-2756606.07</f>
        <v>-2756606.07</v>
      </c>
    </row>
    <row r="38" spans="2:7" ht="23.25" customHeight="1">
      <c r="B38" s="15" t="s">
        <v>182</v>
      </c>
      <c r="E38" s="205">
        <v>405471730.91</v>
      </c>
      <c r="F38" s="24"/>
      <c r="G38" s="205">
        <f>118207674.35+1130910.42</f>
        <v>119338584.77</v>
      </c>
    </row>
    <row r="39" spans="2:7" ht="23.25" customHeight="1">
      <c r="B39" s="15" t="s">
        <v>183</v>
      </c>
      <c r="E39" s="205">
        <f>'[1]WP cashflow'!O25</f>
        <v>382732999.82</v>
      </c>
      <c r="F39" s="24"/>
      <c r="G39" s="205">
        <v>253264074.11</v>
      </c>
    </row>
    <row r="40" spans="2:7" ht="23.25" customHeight="1">
      <c r="B40" s="15" t="s">
        <v>184</v>
      </c>
      <c r="E40" s="205">
        <f>'[1]WP cashflow'!O47</f>
        <v>-582000000</v>
      </c>
      <c r="F40" s="24"/>
      <c r="G40" s="205">
        <v>-64000000</v>
      </c>
    </row>
    <row r="41" spans="2:7" ht="23.25" customHeight="1">
      <c r="B41" s="15" t="s">
        <v>185</v>
      </c>
      <c r="E41" s="205">
        <f>'[1]WP cashflow'!O28</f>
        <v>77099999.99999999</v>
      </c>
      <c r="F41" s="24"/>
      <c r="G41" s="205">
        <v>0</v>
      </c>
    </row>
    <row r="42" spans="2:7" ht="23.25" customHeight="1">
      <c r="B42" s="15" t="s">
        <v>186</v>
      </c>
      <c r="E42" s="205">
        <f>'[1]WP cashflow'!O46</f>
        <v>-25985643.76</v>
      </c>
      <c r="F42" s="24"/>
      <c r="G42" s="205">
        <v>-19085717.7</v>
      </c>
    </row>
    <row r="43" spans="2:7" ht="23.25" customHeight="1">
      <c r="B43" s="15" t="s">
        <v>187</v>
      </c>
      <c r="E43" s="205">
        <f>'[1]WP cashflow'!O48</f>
        <v>-1317656</v>
      </c>
      <c r="F43" s="24"/>
      <c r="G43" s="205">
        <v>-531216</v>
      </c>
    </row>
    <row r="44" spans="2:7" ht="23.25" customHeight="1">
      <c r="B44" s="15" t="s">
        <v>188</v>
      </c>
      <c r="E44" s="205">
        <f>'[1]WP cashflow'!O50</f>
        <v>-89600000</v>
      </c>
      <c r="F44" s="24"/>
      <c r="G44" s="205">
        <v>-108800000</v>
      </c>
    </row>
    <row r="45" spans="4:7" ht="23.25" customHeight="1">
      <c r="D45" s="15" t="s">
        <v>189</v>
      </c>
      <c r="E45" s="199">
        <f>SUM(E37:E44)</f>
        <v>222407188.25</v>
      </c>
      <c r="F45" s="72"/>
      <c r="G45" s="199">
        <f>SUM(G37:G44)</f>
        <v>177429119.11</v>
      </c>
    </row>
    <row r="46" spans="1:7" ht="23.25" customHeight="1">
      <c r="A46" s="11" t="s">
        <v>190</v>
      </c>
      <c r="E46" s="24">
        <f>E24+E27+E45</f>
        <v>74502164.4400003</v>
      </c>
      <c r="F46" s="72"/>
      <c r="G46" s="24">
        <f>G24+G27+G45</f>
        <v>-38340465.41999975</v>
      </c>
    </row>
    <row r="47" spans="1:7" ht="23.25" customHeight="1">
      <c r="A47" s="11" t="s">
        <v>191</v>
      </c>
      <c r="E47" s="25">
        <f>G48</f>
        <v>32806126.730000257</v>
      </c>
      <c r="F47" s="72"/>
      <c r="G47" s="206">
        <v>71146592.15</v>
      </c>
    </row>
    <row r="48" spans="1:9" ht="23.25" customHeight="1" thickBot="1">
      <c r="A48" s="11" t="s">
        <v>192</v>
      </c>
      <c r="E48" s="81">
        <f>SUM(E46:E47)</f>
        <v>107308291.17000055</v>
      </c>
      <c r="F48" s="72"/>
      <c r="G48" s="81">
        <f>SUM(G46:G47)</f>
        <v>32806126.730000257</v>
      </c>
      <c r="I48" s="207">
        <f>FS;T!J7-'Cash flow;T'!G48</f>
        <v>-2.5704503059387207E-07</v>
      </c>
    </row>
    <row r="49" spans="1:7" ht="23.25" customHeight="1" thickTop="1">
      <c r="A49" s="11" t="s">
        <v>193</v>
      </c>
      <c r="E49" s="24"/>
      <c r="F49" s="24"/>
      <c r="G49" s="24"/>
    </row>
    <row r="50" spans="2:7" ht="23.25" customHeight="1">
      <c r="B50" s="15" t="s">
        <v>194</v>
      </c>
      <c r="E50" s="24"/>
      <c r="F50" s="24"/>
      <c r="G50" s="24"/>
    </row>
    <row r="51" spans="2:9" ht="23.25" customHeight="1">
      <c r="B51" s="15" t="s">
        <v>109</v>
      </c>
      <c r="E51" s="200">
        <v>25712606.22</v>
      </c>
      <c r="F51" s="24"/>
      <c r="G51" s="200">
        <v>12304812.07</v>
      </c>
      <c r="I51" s="208"/>
    </row>
    <row r="52" spans="2:7" ht="23.25" customHeight="1">
      <c r="B52" s="11" t="s">
        <v>195</v>
      </c>
      <c r="D52" s="209"/>
      <c r="E52" s="210"/>
      <c r="G52" s="211"/>
    </row>
    <row r="53" spans="2:7" ht="23.25" customHeight="1">
      <c r="B53" s="11" t="s">
        <v>196</v>
      </c>
      <c r="D53" s="212"/>
      <c r="E53" s="213"/>
      <c r="F53" s="44"/>
      <c r="G53" s="213"/>
    </row>
    <row r="54" spans="2:7" ht="23.25" customHeight="1">
      <c r="B54" s="11" t="s">
        <v>197</v>
      </c>
      <c r="D54" s="212"/>
      <c r="E54" s="213"/>
      <c r="F54" s="44"/>
      <c r="G54" s="214"/>
    </row>
    <row r="55" spans="3:7" ht="23.25" customHeight="1">
      <c r="C55" s="11" t="s">
        <v>198</v>
      </c>
      <c r="D55" s="212"/>
      <c r="E55" s="215"/>
      <c r="F55" s="44"/>
      <c r="G55" s="214"/>
    </row>
    <row r="56" spans="2:7" ht="23.25" customHeight="1">
      <c r="B56" s="11" t="s">
        <v>199</v>
      </c>
      <c r="D56" s="216"/>
      <c r="E56" s="217"/>
      <c r="F56" s="44"/>
      <c r="G56" s="217"/>
    </row>
    <row r="57" spans="2:7" ht="23.25" customHeight="1">
      <c r="B57" s="11" t="s">
        <v>200</v>
      </c>
      <c r="D57" s="212"/>
      <c r="E57" s="217"/>
      <c r="F57" s="44"/>
      <c r="G57" s="217"/>
    </row>
    <row r="58" spans="2:7" ht="23.25" customHeight="1">
      <c r="B58" s="11" t="s">
        <v>201</v>
      </c>
      <c r="D58" s="212"/>
      <c r="E58" s="44"/>
      <c r="F58" s="44"/>
      <c r="G58" s="44"/>
    </row>
    <row r="59" spans="3:4" ht="23.25" customHeight="1">
      <c r="C59" s="11" t="s">
        <v>198</v>
      </c>
      <c r="D59" s="212"/>
    </row>
    <row r="60" ht="23.25" customHeight="1"/>
    <row r="61" ht="23.25" customHeight="1"/>
    <row r="62" ht="23.25" customHeight="1"/>
  </sheetData>
  <mergeCells count="8">
    <mergeCell ref="E34:G34"/>
    <mergeCell ref="A32:G32"/>
    <mergeCell ref="A33:G33"/>
    <mergeCell ref="A1:G1"/>
    <mergeCell ref="A2:G2"/>
    <mergeCell ref="A3:G3"/>
    <mergeCell ref="A31:G31"/>
    <mergeCell ref="E4:G4"/>
  </mergeCells>
  <printOptions/>
  <pageMargins left="1.0236220472440944" right="0.5905511811023623" top="0.984251968503937" bottom="0.984251968503937" header="0.5118110236220472" footer="0.5118110236220472"/>
  <pageSetup firstPageNumber="6" useFirstPageNumber="1" horizontalDpi="180" verticalDpi="180" orientation="portrait" paperSize="9" r:id="rId1"/>
  <headerFooter alignWithMargins="0">
    <oddFooter>&amp;L&amp;"Angsana New,Regular"&amp;12         &amp;14    หมายเหตุประกอบงบการเงินเป็นส่วนหนึ่งของงบการเงินนี้&amp;C&amp;"Angsana New,Regular"                     &amp;R&amp;"Angsana New,Regular"&amp;P</oddFooter>
  </headerFooter>
  <rowBreaks count="1" manualBreakCount="1">
    <brk id="3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workbookViewId="0" topLeftCell="A1">
      <selection activeCell="D28" sqref="D28"/>
    </sheetView>
  </sheetViews>
  <sheetFormatPr defaultColWidth="9.140625" defaultRowHeight="19.5" customHeight="1"/>
  <cols>
    <col min="1" max="3" width="2.7109375" style="2" customWidth="1"/>
    <col min="4" max="4" width="45.421875" style="2" customWidth="1"/>
    <col min="5" max="5" width="10.8515625" style="2" customWidth="1"/>
    <col min="6" max="6" width="13.8515625" style="2" customWidth="1"/>
    <col min="7" max="7" width="1.1484375" style="2" customWidth="1"/>
    <col min="8" max="8" width="13.8515625" style="2" customWidth="1"/>
    <col min="9" max="9" width="9.28125" style="2" customWidth="1"/>
    <col min="10" max="16384" width="9.140625" style="2" customWidth="1"/>
  </cols>
  <sheetData>
    <row r="1" spans="1:8" ht="23.25" customHeight="1">
      <c r="A1" s="1" t="str">
        <f>FS;E!A1:I1</f>
        <v>SINGHA PARATECH PUBLIC COMPANY LIMITED</v>
      </c>
      <c r="B1" s="1"/>
      <c r="C1" s="1"/>
      <c r="D1" s="1"/>
      <c r="E1" s="1"/>
      <c r="F1" s="1"/>
      <c r="G1" s="1"/>
      <c r="H1" s="1"/>
    </row>
    <row r="2" spans="1:8" ht="23.25" customHeight="1">
      <c r="A2" s="1" t="s">
        <v>202</v>
      </c>
      <c r="B2" s="1"/>
      <c r="C2" s="1"/>
      <c r="D2" s="1"/>
      <c r="E2" s="1"/>
      <c r="F2" s="1"/>
      <c r="G2" s="1"/>
      <c r="H2" s="1"/>
    </row>
    <row r="3" spans="1:8" ht="23.25" customHeight="1">
      <c r="A3" s="63" t="str">
        <f>'P&amp;L;E'!A3:I3</f>
        <v>FOR THE YEARS ENDED DECEMBER 31, 2005 AND 2004</v>
      </c>
      <c r="B3" s="63"/>
      <c r="C3" s="63"/>
      <c r="D3" s="63"/>
      <c r="E3" s="63"/>
      <c r="F3" s="63"/>
      <c r="G3" s="63"/>
      <c r="H3" s="63"/>
    </row>
    <row r="4" spans="4:8" ht="23.25" customHeight="1">
      <c r="D4" s="3"/>
      <c r="E4" s="11"/>
      <c r="F4" s="5" t="s">
        <v>54</v>
      </c>
      <c r="G4" s="5"/>
      <c r="H4" s="5"/>
    </row>
    <row r="5" spans="4:8" ht="23.25" customHeight="1">
      <c r="D5" s="15"/>
      <c r="E5" s="218"/>
      <c r="F5" s="219" t="str">
        <f>FS;E!G5</f>
        <v>2005</v>
      </c>
      <c r="G5" s="196"/>
      <c r="H5" s="219" t="str">
        <f>FS;E!I5</f>
        <v>2004</v>
      </c>
    </row>
    <row r="6" spans="1:8" ht="23.25" customHeight="1">
      <c r="A6" s="11" t="s">
        <v>203</v>
      </c>
      <c r="E6" s="32"/>
      <c r="F6" s="32"/>
      <c r="G6" s="11"/>
      <c r="H6" s="32"/>
    </row>
    <row r="7" spans="2:8" ht="23.25" customHeight="1">
      <c r="B7" s="15" t="s">
        <v>159</v>
      </c>
      <c r="E7" s="32"/>
      <c r="F7" s="24">
        <f>'Cash flow;T'!E7</f>
        <v>122158785.0900002</v>
      </c>
      <c r="G7" s="24"/>
      <c r="H7" s="24">
        <f>+'Cash flow;T'!G7</f>
        <v>138376068.76000023</v>
      </c>
    </row>
    <row r="8" spans="2:8" ht="23.25" customHeight="1">
      <c r="B8" s="15" t="s">
        <v>204</v>
      </c>
      <c r="E8" s="32"/>
      <c r="F8" s="24"/>
      <c r="G8" s="24"/>
      <c r="H8" s="24"/>
    </row>
    <row r="9" spans="3:8" ht="23.25" customHeight="1">
      <c r="C9" s="15" t="s">
        <v>205</v>
      </c>
      <c r="E9" s="32"/>
      <c r="F9" s="24">
        <f>+'Cash flow;T'!E9</f>
        <v>38657156.78999999</v>
      </c>
      <c r="G9" s="24"/>
      <c r="H9" s="24">
        <f>+'Cash flow;T'!G9</f>
        <v>24481213.98</v>
      </c>
    </row>
    <row r="10" spans="3:8" ht="23.25" customHeight="1">
      <c r="C10" s="15" t="s">
        <v>206</v>
      </c>
      <c r="E10" s="32"/>
      <c r="F10" s="24">
        <f>+'Cash flow;T'!E10</f>
        <v>9667059.27</v>
      </c>
      <c r="G10" s="24"/>
      <c r="H10" s="24">
        <f>+'Cash flow;T'!G10</f>
        <v>3088461.3</v>
      </c>
    </row>
    <row r="11" spans="3:8" ht="23.25" customHeight="1">
      <c r="C11" s="15" t="s">
        <v>207</v>
      </c>
      <c r="E11" s="32"/>
      <c r="F11" s="24">
        <f>+'Cash flow;T'!E11</f>
        <v>6420959.86</v>
      </c>
      <c r="G11" s="24"/>
      <c r="H11" s="24">
        <f>+'Cash flow;T'!G11</f>
        <v>5272571.87</v>
      </c>
    </row>
    <row r="12" spans="3:11" ht="23.25" customHeight="1">
      <c r="C12" s="15" t="s">
        <v>208</v>
      </c>
      <c r="E12" s="32"/>
      <c r="F12" s="24">
        <f>'Cash flow;T'!E12</f>
        <v>-2293457.84</v>
      </c>
      <c r="G12" s="24"/>
      <c r="H12" s="24">
        <f>'Cash flow;T'!G12</f>
        <v>-4464287.12</v>
      </c>
      <c r="K12" s="197"/>
    </row>
    <row r="13" spans="3:11" ht="23.25" customHeight="1">
      <c r="C13" s="15" t="s">
        <v>209</v>
      </c>
      <c r="E13" s="32"/>
      <c r="F13" s="24">
        <f>+'Cash flow;T'!E13</f>
        <v>350167.80999999994</v>
      </c>
      <c r="G13" s="24"/>
      <c r="H13" s="24">
        <f>+'Cash flow;T'!G13</f>
        <v>-863279.93</v>
      </c>
      <c r="K13" s="197"/>
    </row>
    <row r="14" spans="3:11" ht="23.25" customHeight="1">
      <c r="C14" s="15" t="s">
        <v>210</v>
      </c>
      <c r="E14" s="32"/>
      <c r="F14" s="198">
        <f>SUM(F7:F13)</f>
        <v>174960670.9800002</v>
      </c>
      <c r="G14" s="72"/>
      <c r="H14" s="198">
        <f>SUM(H7:H13)</f>
        <v>165890748.86000022</v>
      </c>
      <c r="K14" s="197"/>
    </row>
    <row r="15" spans="2:8" ht="23.25" customHeight="1">
      <c r="B15" s="15" t="s">
        <v>211</v>
      </c>
      <c r="E15" s="220"/>
      <c r="F15" s="24"/>
      <c r="G15" s="24"/>
      <c r="H15" s="24"/>
    </row>
    <row r="16" spans="3:8" ht="23.25" customHeight="1">
      <c r="C16" s="15" t="s">
        <v>212</v>
      </c>
      <c r="E16" s="220"/>
      <c r="F16" s="221">
        <f>+'Cash flow;T'!E16</f>
        <v>-34655042.059999935</v>
      </c>
      <c r="G16" s="24"/>
      <c r="H16" s="221">
        <f>+'Cash flow;T'!G16</f>
        <v>-194856365.63</v>
      </c>
    </row>
    <row r="17" spans="3:8" ht="23.25" customHeight="1">
      <c r="C17" s="15" t="s">
        <v>62</v>
      </c>
      <c r="E17" s="220"/>
      <c r="F17" s="221">
        <f>+'Cash flow;T'!E17</f>
        <v>-256585937.93999994</v>
      </c>
      <c r="G17" s="24"/>
      <c r="H17" s="221">
        <f>+'Cash flow;T'!G17</f>
        <v>-62289187.73</v>
      </c>
    </row>
    <row r="18" spans="3:8" ht="23.25" customHeight="1">
      <c r="C18" s="15" t="s">
        <v>213</v>
      </c>
      <c r="E18" s="220"/>
      <c r="F18" s="221">
        <f>+'Cash flow;T'!E18</f>
        <v>0</v>
      </c>
      <c r="G18" s="24"/>
      <c r="H18" s="221">
        <f>+'Cash flow;T'!G18</f>
        <v>-3748175.25</v>
      </c>
    </row>
    <row r="19" spans="3:8" ht="23.25" customHeight="1">
      <c r="C19" s="15" t="s">
        <v>63</v>
      </c>
      <c r="E19" s="220"/>
      <c r="F19" s="221">
        <f>+'Cash flow;T'!E19</f>
        <v>2900342.9700000016</v>
      </c>
      <c r="G19" s="24"/>
      <c r="H19" s="221">
        <f>+'Cash flow;T'!G19</f>
        <v>12120197.5</v>
      </c>
    </row>
    <row r="20" spans="3:8" ht="23.25" customHeight="1">
      <c r="C20" s="15" t="s">
        <v>68</v>
      </c>
      <c r="E20" s="220"/>
      <c r="F20" s="221">
        <f>+'Cash flow;T'!E20</f>
        <v>470007.4</v>
      </c>
      <c r="G20" s="24"/>
      <c r="H20" s="221">
        <f>+'Cash flow;T'!G20</f>
        <v>0</v>
      </c>
    </row>
    <row r="21" spans="2:8" ht="23.25" customHeight="1">
      <c r="B21" s="15" t="s">
        <v>214</v>
      </c>
      <c r="E21" s="220"/>
      <c r="F21" s="221"/>
      <c r="G21" s="24"/>
      <c r="H21" s="221"/>
    </row>
    <row r="22" spans="3:8" ht="23.25" customHeight="1">
      <c r="C22" s="15" t="s">
        <v>74</v>
      </c>
      <c r="E22" s="220"/>
      <c r="F22" s="221">
        <f>+'Cash flow;T'!E22</f>
        <v>14705082.139999991</v>
      </c>
      <c r="G22" s="24"/>
      <c r="H22" s="221">
        <f>+'Cash flow;T'!G22</f>
        <v>2737037.05</v>
      </c>
    </row>
    <row r="23" spans="3:8" ht="23.25" customHeight="1">
      <c r="C23" s="15" t="s">
        <v>77</v>
      </c>
      <c r="E23" s="220"/>
      <c r="F23" s="221">
        <f>+'Cash flow;T'!E23</f>
        <v>7835443.890000001</v>
      </c>
      <c r="G23" s="24"/>
      <c r="H23" s="221">
        <f>+'Cash flow;T'!G23</f>
        <v>17842872.51</v>
      </c>
    </row>
    <row r="24" spans="4:9" ht="23.25" customHeight="1">
      <c r="D24" s="15" t="s">
        <v>215</v>
      </c>
      <c r="E24" s="220"/>
      <c r="F24" s="203">
        <f>SUM(F14:F23)</f>
        <v>-90369432.61999969</v>
      </c>
      <c r="G24" s="72"/>
      <c r="H24" s="203">
        <f>SUM(H14:H23)</f>
        <v>-62302872.68999976</v>
      </c>
      <c r="I24" s="201"/>
    </row>
    <row r="25" spans="1:8" ht="23.25" customHeight="1">
      <c r="A25" s="11" t="s">
        <v>216</v>
      </c>
      <c r="E25" s="11"/>
      <c r="F25" s="24"/>
      <c r="G25" s="24"/>
      <c r="H25" s="24"/>
    </row>
    <row r="26" spans="3:8" ht="23.25" customHeight="1">
      <c r="C26" s="15" t="s">
        <v>217</v>
      </c>
      <c r="E26" s="11"/>
      <c r="F26" s="221">
        <f>+'Cash flow;T'!E26</f>
        <v>-57535591.190000005</v>
      </c>
      <c r="G26" s="24"/>
      <c r="H26" s="221">
        <f>+'Cash flow;T'!G26</f>
        <v>-153466711.84</v>
      </c>
    </row>
    <row r="27" spans="4:8" ht="23.25" customHeight="1">
      <c r="D27" s="15" t="s">
        <v>218</v>
      </c>
      <c r="E27" s="220"/>
      <c r="F27" s="199">
        <f>SUM(F26:F26)</f>
        <v>-57535591.190000005</v>
      </c>
      <c r="G27" s="72"/>
      <c r="H27" s="199">
        <f>SUM(H26:H26)</f>
        <v>-153466711.84</v>
      </c>
    </row>
    <row r="28" spans="4:8" ht="23.25" customHeight="1">
      <c r="D28" s="3"/>
      <c r="E28" s="220"/>
      <c r="F28" s="204"/>
      <c r="G28" s="11"/>
      <c r="H28" s="204"/>
    </row>
    <row r="29" spans="4:8" ht="23.25" customHeight="1">
      <c r="D29" s="3"/>
      <c r="E29" s="220"/>
      <c r="F29" s="204"/>
      <c r="G29" s="11"/>
      <c r="H29" s="204"/>
    </row>
    <row r="30" spans="4:8" ht="23.25" customHeight="1">
      <c r="D30" s="3"/>
      <c r="E30" s="220"/>
      <c r="F30" s="204"/>
      <c r="G30" s="11"/>
      <c r="H30" s="204"/>
    </row>
    <row r="31" spans="1:8" ht="23.25" customHeight="1">
      <c r="A31" s="1" t="str">
        <f>A1</f>
        <v>SINGHA PARATECH PUBLIC COMPANY LIMITED</v>
      </c>
      <c r="B31" s="1"/>
      <c r="C31" s="1"/>
      <c r="D31" s="1"/>
      <c r="E31" s="1"/>
      <c r="F31" s="1"/>
      <c r="G31" s="1"/>
      <c r="H31" s="1"/>
    </row>
    <row r="32" spans="1:8" ht="23.25" customHeight="1">
      <c r="A32" s="1" t="str">
        <f>A2</f>
        <v>STATEMENTS OF CASH FLOWS</v>
      </c>
      <c r="B32" s="1"/>
      <c r="C32" s="1"/>
      <c r="D32" s="1"/>
      <c r="E32" s="1"/>
      <c r="F32" s="1"/>
      <c r="G32" s="1"/>
      <c r="H32" s="1"/>
    </row>
    <row r="33" spans="1:8" ht="23.25" customHeight="1">
      <c r="A33" s="63" t="str">
        <f>A3</f>
        <v>FOR THE YEARS ENDED DECEMBER 31, 2005 AND 2004</v>
      </c>
      <c r="B33" s="63"/>
      <c r="C33" s="63"/>
      <c r="D33" s="63"/>
      <c r="E33" s="63"/>
      <c r="F33" s="63"/>
      <c r="G33" s="63"/>
      <c r="H33" s="63"/>
    </row>
    <row r="34" spans="4:8" ht="23.25" customHeight="1">
      <c r="D34" s="3"/>
      <c r="E34" s="11"/>
      <c r="F34" s="5" t="str">
        <f>F4</f>
        <v>Baht</v>
      </c>
      <c r="G34" s="5"/>
      <c r="H34" s="5"/>
    </row>
    <row r="35" spans="4:8" ht="23.25" customHeight="1">
      <c r="D35" s="15"/>
      <c r="E35" s="218"/>
      <c r="F35" s="219" t="str">
        <f>F5</f>
        <v>2005</v>
      </c>
      <c r="G35" s="145"/>
      <c r="H35" s="219" t="str">
        <f>H5</f>
        <v>2004</v>
      </c>
    </row>
    <row r="36" spans="1:8" ht="23.25" customHeight="1">
      <c r="A36" s="11" t="s">
        <v>219</v>
      </c>
      <c r="E36" s="11"/>
      <c r="F36" s="11"/>
      <c r="G36" s="11"/>
      <c r="H36" s="11"/>
    </row>
    <row r="37" spans="2:8" ht="23.25" customHeight="1">
      <c r="B37" s="15" t="s">
        <v>220</v>
      </c>
      <c r="E37" s="11"/>
      <c r="F37" s="24">
        <f>+'Cash flow;T'!E37</f>
        <v>56005757.28</v>
      </c>
      <c r="G37" s="24"/>
      <c r="H37" s="24">
        <f>+'Cash flow;T'!G37</f>
        <v>-2756606.07</v>
      </c>
    </row>
    <row r="38" spans="2:8" ht="23.25" customHeight="1">
      <c r="B38" s="15" t="s">
        <v>221</v>
      </c>
      <c r="E38" s="220"/>
      <c r="F38" s="24">
        <f>+'Cash flow;T'!E38</f>
        <v>405471730.91</v>
      </c>
      <c r="G38" s="24"/>
      <c r="H38" s="24">
        <f>+'Cash flow;T'!G38</f>
        <v>119338584.77</v>
      </c>
    </row>
    <row r="39" spans="2:8" ht="23.25" customHeight="1">
      <c r="B39" s="15" t="s">
        <v>222</v>
      </c>
      <c r="E39" s="220"/>
      <c r="F39" s="24">
        <f>+'Cash flow;T'!E39</f>
        <v>382732999.82</v>
      </c>
      <c r="G39" s="24"/>
      <c r="H39" s="24">
        <f>+'Cash flow;T'!G39</f>
        <v>253264074.11</v>
      </c>
    </row>
    <row r="40" spans="2:8" ht="23.25" customHeight="1">
      <c r="B40" s="15" t="s">
        <v>223</v>
      </c>
      <c r="E40" s="220"/>
      <c r="F40" s="24">
        <f>+'Cash flow;T'!E40</f>
        <v>-582000000</v>
      </c>
      <c r="G40" s="24"/>
      <c r="H40" s="24">
        <f>+'Cash flow;T'!G40</f>
        <v>-64000000</v>
      </c>
    </row>
    <row r="41" spans="2:8" ht="23.25" customHeight="1">
      <c r="B41" s="15" t="s">
        <v>224</v>
      </c>
      <c r="E41" s="220"/>
      <c r="F41" s="24">
        <f>'Cash flow;T'!E41</f>
        <v>77099999.99999999</v>
      </c>
      <c r="G41" s="24"/>
      <c r="H41" s="24">
        <f>'Cash flow;T'!G41</f>
        <v>0</v>
      </c>
    </row>
    <row r="42" spans="2:8" ht="23.25" customHeight="1">
      <c r="B42" s="15" t="s">
        <v>225</v>
      </c>
      <c r="E42" s="220"/>
      <c r="F42" s="24">
        <f>+'Cash flow;T'!E42</f>
        <v>-25985643.76</v>
      </c>
      <c r="G42" s="24"/>
      <c r="H42" s="24">
        <f>+'Cash flow;T'!G42</f>
        <v>-19085717.7</v>
      </c>
    </row>
    <row r="43" spans="2:8" ht="23.25" customHeight="1">
      <c r="B43" s="15" t="s">
        <v>226</v>
      </c>
      <c r="E43" s="220"/>
      <c r="F43" s="24">
        <f>+'Cash flow;T'!E43</f>
        <v>-1317656</v>
      </c>
      <c r="G43" s="24"/>
      <c r="H43" s="24">
        <f>+'Cash flow;T'!G43</f>
        <v>-531216</v>
      </c>
    </row>
    <row r="44" spans="2:8" ht="23.25" customHeight="1">
      <c r="B44" s="15" t="s">
        <v>227</v>
      </c>
      <c r="E44" s="220"/>
      <c r="F44" s="24">
        <f>+'Cash flow;T'!E44</f>
        <v>-89600000</v>
      </c>
      <c r="G44" s="24"/>
      <c r="H44" s="24">
        <f>+'Cash flow;T'!G44</f>
        <v>-108800000</v>
      </c>
    </row>
    <row r="45" spans="4:8" ht="23.25" customHeight="1">
      <c r="D45" s="15" t="s">
        <v>228</v>
      </c>
      <c r="E45" s="204"/>
      <c r="F45" s="199">
        <f>SUM(F37:F44)</f>
        <v>222407188.25</v>
      </c>
      <c r="G45" s="72"/>
      <c r="H45" s="199">
        <f>SUM(H37:H44)</f>
        <v>177429119.11</v>
      </c>
    </row>
    <row r="46" spans="1:8" ht="23.25" customHeight="1">
      <c r="A46" s="11" t="s">
        <v>229</v>
      </c>
      <c r="E46" s="220"/>
      <c r="F46" s="24">
        <f>F24+F27+F45</f>
        <v>74502164.4400003</v>
      </c>
      <c r="G46" s="72"/>
      <c r="H46" s="24">
        <f>H24+H45+H27</f>
        <v>-38340465.41999975</v>
      </c>
    </row>
    <row r="47" spans="1:8" ht="23.25" customHeight="1">
      <c r="A47" s="11" t="s">
        <v>230</v>
      </c>
      <c r="E47" s="220"/>
      <c r="F47" s="25">
        <f>H48</f>
        <v>32806126.730000257</v>
      </c>
      <c r="G47" s="72"/>
      <c r="H47" s="72">
        <f>'Cash flow;T'!G47</f>
        <v>71146592.15</v>
      </c>
    </row>
    <row r="48" spans="1:8" ht="23.25" customHeight="1" thickBot="1">
      <c r="A48" s="11" t="s">
        <v>231</v>
      </c>
      <c r="E48" s="220"/>
      <c r="F48" s="81">
        <f>SUM(F46:F47)</f>
        <v>107308291.17000055</v>
      </c>
      <c r="G48" s="72"/>
      <c r="H48" s="81">
        <f>SUM(H46:H47)</f>
        <v>32806126.730000257</v>
      </c>
    </row>
    <row r="49" spans="1:8" ht="23.25" customHeight="1" thickTop="1">
      <c r="A49" s="11" t="s">
        <v>232</v>
      </c>
      <c r="E49" s="11"/>
      <c r="F49" s="24"/>
      <c r="G49" s="24"/>
      <c r="H49" s="24"/>
    </row>
    <row r="50" spans="2:8" ht="23.25" customHeight="1">
      <c r="B50" s="15" t="s">
        <v>233</v>
      </c>
      <c r="E50" s="220"/>
      <c r="F50" s="24"/>
      <c r="G50" s="24"/>
      <c r="H50" s="24"/>
    </row>
    <row r="51" spans="2:8" ht="23.25" customHeight="1">
      <c r="B51" s="15" t="s">
        <v>128</v>
      </c>
      <c r="E51" s="220"/>
      <c r="F51" s="200">
        <f>+'Cash flow;T'!E51</f>
        <v>25712606.22</v>
      </c>
      <c r="G51" s="24"/>
      <c r="H51" s="200">
        <f>+'Cash flow;T'!G51</f>
        <v>12304812.07</v>
      </c>
    </row>
    <row r="52" spans="2:8" ht="23.25" customHeight="1">
      <c r="B52" s="11" t="s">
        <v>234</v>
      </c>
      <c r="D52" s="209"/>
      <c r="E52" s="201"/>
      <c r="F52" s="210"/>
      <c r="H52" s="211"/>
    </row>
    <row r="53" spans="1:8" ht="23.25" customHeight="1">
      <c r="A53" s="11"/>
      <c r="B53" s="11" t="s">
        <v>235</v>
      </c>
      <c r="D53" s="212"/>
      <c r="E53" s="222"/>
      <c r="F53" s="213"/>
      <c r="G53" s="44"/>
      <c r="H53" s="213"/>
    </row>
    <row r="54" spans="3:8" ht="23.25" customHeight="1">
      <c r="C54" s="11" t="s">
        <v>236</v>
      </c>
      <c r="D54" s="212"/>
      <c r="E54" s="222"/>
      <c r="F54" s="213"/>
      <c r="G54" s="44"/>
      <c r="H54" s="214"/>
    </row>
    <row r="55" spans="2:8" ht="23.25" customHeight="1">
      <c r="B55" s="11" t="s">
        <v>237</v>
      </c>
      <c r="C55" s="11"/>
      <c r="D55" s="212"/>
      <c r="E55" s="222"/>
      <c r="F55" s="215"/>
      <c r="G55" s="44"/>
      <c r="H55" s="214"/>
    </row>
    <row r="56" spans="2:8" ht="23.25" customHeight="1">
      <c r="B56" s="11"/>
      <c r="C56" s="11" t="s">
        <v>238</v>
      </c>
      <c r="D56" s="216"/>
      <c r="E56" s="44"/>
      <c r="F56" s="217"/>
      <c r="G56" s="44"/>
      <c r="H56" s="217"/>
    </row>
    <row r="57" spans="2:8" ht="23.25" customHeight="1">
      <c r="B57" s="11" t="s">
        <v>239</v>
      </c>
      <c r="C57" s="11"/>
      <c r="D57" s="223"/>
      <c r="E57" s="44"/>
      <c r="F57" s="217"/>
      <c r="G57" s="44"/>
      <c r="H57" s="217"/>
    </row>
    <row r="58" spans="2:8" ht="23.25" customHeight="1">
      <c r="B58" s="11" t="s">
        <v>240</v>
      </c>
      <c r="C58" s="11"/>
      <c r="D58" s="17"/>
      <c r="E58" s="44"/>
      <c r="F58" s="44"/>
      <c r="G58" s="44"/>
      <c r="H58" s="44"/>
    </row>
    <row r="59" spans="2:4" ht="23.25" customHeight="1">
      <c r="B59" s="11"/>
      <c r="C59" s="11" t="s">
        <v>241</v>
      </c>
      <c r="D59" s="17"/>
    </row>
    <row r="60" spans="2:4" ht="23.25" customHeight="1">
      <c r="B60" s="11" t="s">
        <v>242</v>
      </c>
      <c r="C60" s="11"/>
      <c r="D60" s="17"/>
    </row>
    <row r="61" spans="2:4" ht="23.25" customHeight="1">
      <c r="B61" s="11"/>
      <c r="C61" s="11" t="s">
        <v>243</v>
      </c>
      <c r="D61" s="223"/>
    </row>
  </sheetData>
  <mergeCells count="8">
    <mergeCell ref="F34:H34"/>
    <mergeCell ref="A32:H32"/>
    <mergeCell ref="A33:H33"/>
    <mergeCell ref="A1:H1"/>
    <mergeCell ref="A2:H2"/>
    <mergeCell ref="A3:H3"/>
    <mergeCell ref="A31:H31"/>
    <mergeCell ref="F4:H4"/>
  </mergeCells>
  <printOptions/>
  <pageMargins left="1.02362204724409" right="0.5905" top="0.984251968503937" bottom="0.984251968503937" header="0.511811023622047" footer="0.511811023622047"/>
  <pageSetup firstPageNumber="6" useFirstPageNumber="1" horizontalDpi="180" verticalDpi="180" orientation="portrait" paperSize="9" scale="99" r:id="rId1"/>
  <headerFooter alignWithMargins="0">
    <oddFooter>&amp;L&amp;"Angsana New,Regular"         The accompanying notes are an integral part of these financial statements. &amp;C&amp;"Angsana New,Regular"                         &amp;R&amp;"Angsana New,Regular"&amp;P</oddFooter>
  </headerFooter>
  <rowBreaks count="1" manualBreakCount="1">
    <brk id="30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8" sqref="D68"/>
    </sheetView>
  </sheetViews>
  <sheetFormatPr defaultColWidth="9.140625" defaultRowHeight="21.75"/>
  <sheetData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SINGHA</dc:creator>
  <cp:keywords/>
  <dc:description/>
  <cp:lastModifiedBy>SINGHA</cp:lastModifiedBy>
  <cp:lastPrinted>2006-02-28T01:15:33Z</cp:lastPrinted>
  <dcterms:created xsi:type="dcterms:W3CDTF">2006-02-28T01:10:36Z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