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71" windowWidth="7680" windowHeight="8820" activeTab="0"/>
  </bookViews>
  <sheets>
    <sheet name="Eng 2-4" sheetId="1" r:id="rId1"/>
    <sheet name="Eng 5" sheetId="2" r:id="rId2"/>
    <sheet name="Eng 6" sheetId="3" r:id="rId3"/>
    <sheet name="Eng 7" sheetId="4" r:id="rId4"/>
  </sheets>
  <definedNames>
    <definedName name="_xlnm.Print_Area" localSheetId="1">'Eng 5'!$A$1:$T$41</definedName>
    <definedName name="_xlnm.Print_Area" localSheetId="2">'Eng 6'!$A$1:$T$36</definedName>
  </definedNames>
  <calcPr fullCalcOnLoad="1"/>
</workbook>
</file>

<file path=xl/sharedStrings.xml><?xml version="1.0" encoding="utf-8"?>
<sst xmlns="http://schemas.openxmlformats.org/spreadsheetml/2006/main" count="484" uniqueCount="196">
  <si>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</si>
  <si>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</si>
  <si>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</si>
  <si>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</si>
  <si>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</si>
  <si>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</si>
  <si>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</si>
  <si>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</si>
  <si>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</si>
  <si>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</si>
  <si>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</si>
  <si>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</si>
  <si>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</si>
  <si>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</si>
  <si>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</si>
  <si>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</si>
  <si>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</si>
  <si>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</si>
  <si>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</si>
  <si>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</si>
  <si>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</si>
  <si>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</si>
  <si>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</si>
  <si>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Interest expense</t>
  </si>
  <si>
    <t>Income tax</t>
  </si>
  <si>
    <t>Cash flows from operating activities</t>
  </si>
  <si>
    <t>Cash flows from investing activities</t>
  </si>
  <si>
    <t xml:space="preserve">   equipment</t>
  </si>
  <si>
    <t xml:space="preserve">   plant and equipment</t>
  </si>
  <si>
    <t>Cash flows from financing activities</t>
  </si>
  <si>
    <t xml:space="preserve">   accounts payable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</si>
  <si>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</si>
  <si>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</si>
  <si>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</si>
  <si>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</si>
  <si>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</si>
  <si>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</si>
  <si>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>Other assets:</t>
  </si>
  <si>
    <t xml:space="preserve">  - Other non-current assets</t>
  </si>
  <si>
    <t xml:space="preserve">     Total current assets</t>
  </si>
  <si>
    <t>Total assets</t>
  </si>
  <si>
    <t>Current liabilities</t>
  </si>
  <si>
    <t>Non-current liabilities</t>
  </si>
  <si>
    <t>Total liabilities</t>
  </si>
  <si>
    <t>Total shareholders’ equity</t>
  </si>
  <si>
    <t>Investments:</t>
  </si>
  <si>
    <t xml:space="preserve">     Total non-current assets</t>
  </si>
  <si>
    <t xml:space="preserve">    Total current liabilities</t>
  </si>
  <si>
    <t xml:space="preserve">    Total non-current liabilities</t>
  </si>
  <si>
    <t xml:space="preserve">  - Intangible assets, net</t>
  </si>
  <si>
    <t xml:space="preserve">  Authorised share capital </t>
  </si>
  <si>
    <t>Minority interest in subsidiaries</t>
  </si>
  <si>
    <t>Repayments on long-term trade</t>
  </si>
  <si>
    <t>Acquisition of property, plant and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</si>
  <si>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</si>
  <si>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</si>
  <si>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</si>
  <si>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</si>
  <si>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</si>
  <si>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</si>
  <si>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</si>
  <si>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</si>
  <si>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</si>
  <si>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</si>
  <si>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Appropriated legal reserve</t>
  </si>
  <si>
    <t xml:space="preserve">   Deficit</t>
  </si>
  <si>
    <t>Property, plant and equipment, net</t>
  </si>
  <si>
    <t xml:space="preserve">       Common shares </t>
  </si>
  <si>
    <t xml:space="preserve">   financing activities</t>
  </si>
  <si>
    <t>Other revenues</t>
  </si>
  <si>
    <t>Other expenses</t>
  </si>
  <si>
    <t>Operating results</t>
  </si>
  <si>
    <t xml:space="preserve">Loss before income tax </t>
  </si>
  <si>
    <t>Premium on share capital</t>
  </si>
  <si>
    <t>Discount on share capital</t>
  </si>
  <si>
    <t xml:space="preserve">       Preferred shares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</si>
  <si>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</si>
  <si>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</si>
  <si>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</si>
  <si>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</si>
  <si>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</si>
  <si>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</si>
  <si>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</si>
  <si>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</si>
  <si>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</si>
  <si>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</si>
  <si>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</si>
  <si>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</si>
  <si>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</si>
  <si>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</si>
  <si>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</si>
  <si>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</si>
  <si>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</si>
  <si>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</si>
  <si>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</si>
  <si>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</si>
  <si>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Share of loss of subsidiaries</t>
  </si>
  <si>
    <t xml:space="preserve">   cash equivalents</t>
  </si>
  <si>
    <t>Unrealised gain</t>
  </si>
  <si>
    <t>Opening balance</t>
  </si>
  <si>
    <t>Closing balance</t>
  </si>
  <si>
    <t>Acquisition of intangible assets</t>
  </si>
  <si>
    <t>Profit (loss) before interest and tax</t>
  </si>
  <si>
    <t xml:space="preserve">    securities</t>
  </si>
  <si>
    <t>2004</t>
  </si>
  <si>
    <t>Income tax deducted at source</t>
  </si>
  <si>
    <t>Claimable value added tax</t>
  </si>
  <si>
    <t>Short-term borrowings</t>
  </si>
  <si>
    <t>Unearned income</t>
  </si>
  <si>
    <t>Unrealised gain on changes of</t>
  </si>
  <si>
    <t xml:space="preserve">    fair value on available-for-sale</t>
  </si>
  <si>
    <t>of fair value on</t>
  </si>
  <si>
    <t>available-for-sale</t>
  </si>
  <si>
    <t>securities</t>
  </si>
  <si>
    <t xml:space="preserve">   securities</t>
  </si>
  <si>
    <t xml:space="preserve">   fair value on available-for-sale</t>
  </si>
  <si>
    <t>True Corporation Public Company Limited</t>
  </si>
  <si>
    <t>Retained earnings (deficit)</t>
  </si>
  <si>
    <t>Cost of providing services</t>
  </si>
  <si>
    <t>Profit from sales and providing services</t>
  </si>
  <si>
    <t>Share of results in subsidiaries,</t>
  </si>
  <si>
    <t>Conversion of shares</t>
  </si>
  <si>
    <t xml:space="preserve">Withdrawal (deposit) in restricted cash </t>
  </si>
  <si>
    <t>Opening balance as at 1 January 2004</t>
  </si>
  <si>
    <t xml:space="preserve">   long-term investments</t>
  </si>
  <si>
    <t>Proceeds from disposals of property,</t>
  </si>
  <si>
    <t xml:space="preserve">   short-term borrowings</t>
  </si>
  <si>
    <t xml:space="preserve">Acquisition of subsidiaries, net of cash </t>
  </si>
  <si>
    <t>Proceeds from borrowings, net of cash</t>
  </si>
  <si>
    <t xml:space="preserve">   paid for debt issuance cost</t>
  </si>
  <si>
    <t>Loan to subsidiary</t>
  </si>
  <si>
    <t xml:space="preserve"> (loss) on changes</t>
  </si>
  <si>
    <t xml:space="preserve">       joint ventures and associates</t>
  </si>
  <si>
    <t xml:space="preserve">   joint ventures and associates</t>
  </si>
  <si>
    <t xml:space="preserve">Net increase (decrease) in cash and </t>
  </si>
  <si>
    <t xml:space="preserve">Additional investments in subsidiaries </t>
  </si>
  <si>
    <t xml:space="preserve">   and associate</t>
  </si>
  <si>
    <t xml:space="preserve">Statements of Income </t>
  </si>
  <si>
    <t>Statements of Changes in Shareholders’ Equity</t>
  </si>
  <si>
    <t>Closing balance as at 31 December 2004</t>
  </si>
  <si>
    <t>Net loss for the year</t>
  </si>
  <si>
    <t xml:space="preserve">Statements of Cash Flows </t>
  </si>
  <si>
    <t>Proceeds from sale of available-for-sale</t>
  </si>
  <si>
    <t>Issue of common shares</t>
  </si>
  <si>
    <t>Loss before extraordinary item</t>
  </si>
  <si>
    <t>Extraordinary item</t>
  </si>
  <si>
    <t xml:space="preserve">   Gain from debt restructuring</t>
  </si>
  <si>
    <t>Profit (loss) before minority interest</t>
  </si>
  <si>
    <t>Net profit for the year</t>
  </si>
  <si>
    <t xml:space="preserve">Basic and diluted loss per share </t>
  </si>
  <si>
    <t>Loss from ordinary activities</t>
  </si>
  <si>
    <t>Loss attributable to minority interest</t>
  </si>
  <si>
    <t xml:space="preserve">   acquired</t>
  </si>
  <si>
    <t>Net cash used in investing activities</t>
  </si>
  <si>
    <t xml:space="preserve">Additional shares call up </t>
  </si>
  <si>
    <t>Current portion of long-term borrowings</t>
  </si>
  <si>
    <t xml:space="preserve">    securities (Note 7)</t>
  </si>
  <si>
    <t xml:space="preserve">   securities (Note 7)</t>
  </si>
  <si>
    <t xml:space="preserve">Additional share call up on other </t>
  </si>
  <si>
    <t>Acquisition of subsidiary (Note 4)</t>
  </si>
  <si>
    <t>Proceeds received from minority</t>
  </si>
  <si>
    <t xml:space="preserve">   from share call up by a subsidiary</t>
  </si>
  <si>
    <t>Non-cash transaction</t>
  </si>
  <si>
    <t>The significant non-cash transaction is as follows:</t>
  </si>
  <si>
    <t>Foreign exchange gain (loss)</t>
  </si>
  <si>
    <t>As at 31 December 2005 and 2004</t>
  </si>
  <si>
    <t>2005</t>
  </si>
  <si>
    <t>For the years ended 31 December 2005 and 2004</t>
  </si>
  <si>
    <t>Opening balance as at 1 January 2005</t>
  </si>
  <si>
    <t>Closing balance as at 31 December 2005</t>
  </si>
  <si>
    <t>Addition investment in subsidiary</t>
  </si>
  <si>
    <t>Issue of shares (Note 23)</t>
  </si>
  <si>
    <t>Conversion of shares (Note 23)</t>
  </si>
  <si>
    <t xml:space="preserve">Proceeds from sale of investment in other </t>
  </si>
  <si>
    <t xml:space="preserve">   company</t>
  </si>
  <si>
    <t>Withdrawal in short-term investment</t>
  </si>
  <si>
    <t xml:space="preserve">   - time deposit</t>
  </si>
  <si>
    <t>Effect of changed exchange rate on cash</t>
  </si>
  <si>
    <t>Long-term trade account payable</t>
  </si>
  <si>
    <t>Loan made to subsidiary</t>
  </si>
  <si>
    <t xml:space="preserve">Proceeds (repayments) from </t>
  </si>
  <si>
    <t xml:space="preserve">Net cash received from (used in) </t>
  </si>
  <si>
    <t xml:space="preserve">    by a subsidiary (Note 25)</t>
  </si>
  <si>
    <t>Unrealised gain (loss) on changes of</t>
  </si>
  <si>
    <t>Net profit (loss) for the year</t>
  </si>
  <si>
    <t xml:space="preserve">Other non-operating income </t>
  </si>
  <si>
    <t>Proceeds from loan to subsidiary</t>
  </si>
  <si>
    <t>- The acquisition of property, plant and equipment using finance leases and accounts payable for the year ended 31 December 2005</t>
  </si>
  <si>
    <t xml:space="preserve">   amounting to Baht 894.85 million (2004: Baht 441.02 million) and Baht 927.99 million (2004: Nil), respectively.</t>
  </si>
  <si>
    <t>Realised gain on disposal of available-for-sale</t>
  </si>
  <si>
    <t>Total parent’s shareholders’ equity</t>
  </si>
  <si>
    <t>Total liabilities and shareholders’ equity</t>
  </si>
  <si>
    <t>Shareholders’ equity</t>
  </si>
  <si>
    <t>Liabilities and shareholders’ equity</t>
  </si>
  <si>
    <t>The accompanying notes on pages 8 to 66 are an integral part of these financial statements.</t>
  </si>
  <si>
    <r>
      <t xml:space="preserve">Statements of Changes in Shareholders’ Equity </t>
    </r>
    <r>
      <rPr>
        <sz val="10"/>
        <rFont val="Angsana New"/>
        <family val="1"/>
      </rPr>
      <t>(Continued)</t>
    </r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</si>
</sst>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</numFmts>
  <fonts count="5">
    <font>
      <sz val="14"/>
      <name val="Cordia New"/>
      <family val="0"/>
    </font>
    <font>
      <u val="single"/>
      <sz val="14.7"/>
      <color indexed="12"/>
      <name val="Cordia New"/>
      <family val="0"/>
    </font>
    <font>
      <u val="single"/>
      <sz val="14.7"/>
      <color indexed="36"/>
      <name val="Cordia New"/>
      <family val="0"/>
    </font>
    <font>
      <sz val="10"/>
      <name val="Angsana New"/>
      <family val="1"/>
    </font>
    <font>
      <b/>
      <sz val="10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11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211" fontId="3" fillId="0" borderId="0" xfId="0" applyNumberFormat="1" applyFont="1" applyFill="1" applyAlignment="1">
      <alignment horizontal="right" vertical="center"/>
    </xf>
    <xf numFmtId="211" fontId="4" fillId="0" borderId="0" xfId="0" applyNumberFormat="1" applyFont="1" applyFill="1" applyAlignment="1">
      <alignment vertical="center"/>
    </xf>
    <xf numFmtId="209" fontId="4" fillId="0" borderId="0" xfId="0" applyNumberFormat="1" applyFont="1" applyFill="1" applyAlignment="1">
      <alignment horizontal="center" vertical="center"/>
    </xf>
    <xf numFmtId="211" fontId="4" fillId="0" borderId="0" xfId="0" applyNumberFormat="1" applyFont="1" applyFill="1" applyAlignment="1">
      <alignment horizontal="right" vertical="center"/>
    </xf>
    <xf numFmtId="209" fontId="3" fillId="0" borderId="0" xfId="0" applyNumberFormat="1" applyFont="1" applyFill="1" applyAlignment="1">
      <alignment vertical="center"/>
    </xf>
    <xf numFmtId="211" fontId="3" fillId="0" borderId="0" xfId="0" applyNumberFormat="1" applyFont="1" applyFill="1" applyAlignment="1">
      <alignment vertical="center"/>
    </xf>
    <xf numFmtId="211" fontId="4" fillId="0" borderId="2" xfId="0" applyNumberFormat="1" applyFont="1" applyFill="1" applyBorder="1" applyAlignment="1">
      <alignment vertical="center"/>
    </xf>
    <xf numFmtId="209" fontId="4" fillId="0" borderId="2" xfId="0" applyNumberFormat="1" applyFont="1" applyFill="1" applyBorder="1" applyAlignment="1">
      <alignment horizontal="center" vertical="center"/>
    </xf>
    <xf numFmtId="211" fontId="4" fillId="0" borderId="2" xfId="0" applyNumberFormat="1" applyFont="1" applyFill="1" applyBorder="1" applyAlignment="1">
      <alignment horizontal="right" vertical="center"/>
    </xf>
    <xf numFmtId="211" fontId="4" fillId="0" borderId="2" xfId="0" applyNumberFormat="1" applyFont="1" applyFill="1" applyBorder="1" applyAlignment="1">
      <alignment horizontal="center" vertical="center"/>
    </xf>
    <xf numFmtId="211" fontId="4" fillId="0" borderId="0" xfId="0" applyNumberFormat="1" applyFont="1" applyFill="1" applyAlignment="1" quotePrefix="1">
      <alignment horizontal="center" vertical="center"/>
    </xf>
    <xf numFmtId="211" fontId="4" fillId="0" borderId="0" xfId="0" applyNumberFormat="1" applyFont="1" applyFill="1" applyAlignment="1">
      <alignment horizontal="center" vertical="center"/>
    </xf>
    <xf numFmtId="211" fontId="4" fillId="0" borderId="2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Alignment="1">
      <alignment horizontal="center" vertical="center"/>
    </xf>
    <xf numFmtId="209" fontId="3" fillId="0" borderId="0" xfId="0" applyNumberFormat="1" applyFont="1" applyFill="1" applyAlignment="1">
      <alignment horizontal="right" vertical="center"/>
    </xf>
    <xf numFmtId="209" fontId="3" fillId="0" borderId="0" xfId="15" applyNumberFormat="1" applyFont="1" applyFill="1" applyAlignment="1">
      <alignment horizontal="center" vertical="center"/>
    </xf>
    <xf numFmtId="211" fontId="3" fillId="0" borderId="0" xfId="15" applyNumberFormat="1" applyFont="1" applyFill="1" applyAlignment="1">
      <alignment horizontal="center" vertical="center"/>
    </xf>
    <xf numFmtId="209" fontId="3" fillId="0" borderId="0" xfId="15" applyNumberFormat="1" applyFont="1" applyFill="1" applyAlignment="1">
      <alignment horizontal="right" vertical="center"/>
    </xf>
    <xf numFmtId="211" fontId="3" fillId="0" borderId="0" xfId="0" applyNumberFormat="1" applyFont="1" applyFill="1" applyAlignment="1">
      <alignment horizontal="center" vertical="center"/>
    </xf>
    <xf numFmtId="209" fontId="3" fillId="0" borderId="3" xfId="0" applyNumberFormat="1" applyFont="1" applyFill="1" applyBorder="1" applyAlignment="1">
      <alignment horizontal="right" vertical="center"/>
    </xf>
    <xf numFmtId="209" fontId="3" fillId="0" borderId="1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left" vertical="center" wrapText="1"/>
    </xf>
    <xf numFmtId="209" fontId="3" fillId="0" borderId="2" xfId="0" applyNumberFormat="1" applyFont="1" applyFill="1" applyBorder="1" applyAlignment="1">
      <alignment horizontal="left" vertical="center" wrapText="1"/>
    </xf>
    <xf numFmtId="209" fontId="3" fillId="0" borderId="0" xfId="0" applyNumberFormat="1" applyFont="1" applyFill="1" applyBorder="1" applyAlignment="1">
      <alignment horizontal="left" vertical="center" wrapText="1"/>
    </xf>
    <xf numFmtId="209" fontId="3" fillId="0" borderId="0" xfId="0" applyNumberFormat="1" applyFont="1" applyFill="1" applyBorder="1" applyAlignment="1">
      <alignment horizontal="right" vertical="center" wrapText="1"/>
    </xf>
    <xf numFmtId="211" fontId="4" fillId="0" borderId="0" xfId="0" applyNumberFormat="1" applyFont="1" applyFill="1" applyBorder="1" applyAlignment="1">
      <alignment vertical="center"/>
    </xf>
    <xf numFmtId="209" fontId="4" fillId="0" borderId="0" xfId="0" applyNumberFormat="1" applyFont="1" applyFill="1" applyBorder="1" applyAlignment="1">
      <alignment horizontal="center" vertical="center"/>
    </xf>
    <xf numFmtId="211" fontId="4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209" fontId="3" fillId="0" borderId="2" xfId="0" applyNumberFormat="1" applyFont="1" applyFill="1" applyBorder="1" applyAlignment="1">
      <alignment horizontal="right" vertical="center"/>
    </xf>
    <xf numFmtId="209" fontId="3" fillId="0" borderId="4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2" xfId="0" applyNumberFormat="1" applyFont="1" applyFill="1" applyBorder="1" applyAlignment="1">
      <alignment horizontal="center" vertical="center"/>
    </xf>
    <xf numFmtId="211" fontId="4" fillId="0" borderId="0" xfId="0" applyNumberFormat="1" applyFont="1" applyFill="1" applyAlignment="1">
      <alignment horizontal="left" vertical="center"/>
    </xf>
    <xf numFmtId="211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204" fontId="3" fillId="0" borderId="0" xfId="15" applyFont="1" applyFill="1" applyAlignment="1">
      <alignment vertical="center"/>
    </xf>
    <xf numFmtId="211" fontId="3" fillId="0" borderId="2" xfId="0" applyNumberFormat="1" applyFont="1" applyFill="1" applyBorder="1" applyAlignment="1">
      <alignment horizontal="right" vertical="center"/>
    </xf>
    <xf numFmtId="211" fontId="3" fillId="0" borderId="2" xfId="0" applyNumberFormat="1" applyFont="1" applyFill="1" applyBorder="1" applyAlignment="1">
      <alignment vertical="center"/>
    </xf>
    <xf numFmtId="211" fontId="3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21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2" xfId="0" applyNumberFormat="1" applyFont="1" applyFill="1" applyBorder="1" applyAlignment="1">
      <alignment vertical="center"/>
    </xf>
    <xf numFmtId="209" fontId="3" fillId="0" borderId="5" xfId="0" applyNumberFormat="1" applyFont="1" applyFill="1" applyBorder="1" applyAlignment="1">
      <alignment horizontal="right" vertical="center"/>
    </xf>
    <xf numFmtId="211" fontId="3" fillId="0" borderId="2" xfId="0" applyNumberFormat="1" applyFont="1" applyFill="1" applyBorder="1" applyAlignment="1">
      <alignment horizontal="left" vertical="center"/>
    </xf>
    <xf numFmtId="211" fontId="3" fillId="0" borderId="0" xfId="0" applyNumberFormat="1" applyFont="1" applyFill="1" applyAlignment="1">
      <alignment horizontal="left" vertical="center"/>
    </xf>
    <xf numFmtId="211" fontId="3" fillId="0" borderId="6" xfId="0" applyNumberFormat="1" applyFont="1" applyFill="1" applyBorder="1" applyAlignment="1">
      <alignment horizontal="right" vertical="center"/>
    </xf>
    <xf numFmtId="211" fontId="3" fillId="0" borderId="6" xfId="0" applyNumberFormat="1" applyFont="1" applyFill="1" applyBorder="1" applyAlignment="1">
      <alignment vertical="center"/>
    </xf>
    <xf numFmtId="211" fontId="3" fillId="0" borderId="0" xfId="0" applyNumberFormat="1" applyFont="1" applyFill="1" applyBorder="1" applyAlignment="1">
      <alignment horizontal="center" vertical="center"/>
    </xf>
    <xf numFmtId="211" fontId="3" fillId="0" borderId="7" xfId="0" applyNumberFormat="1" applyFont="1" applyFill="1" applyBorder="1" applyAlignment="1">
      <alignment horizontal="right" vertical="center"/>
    </xf>
    <xf numFmtId="209" fontId="3" fillId="0" borderId="7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Alignment="1" quotePrefix="1">
      <alignment horizontal="right" vertical="center"/>
    </xf>
    <xf numFmtId="21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showZeros="0" tabSelected="1" workbookViewId="0" topLeftCell="A63">
      <selection activeCell="A82" sqref="A82"/>
    </sheetView>
  </sheetViews>
  <sheetFormatPr defaultColWidth="9.140625" defaultRowHeight="15.75" customHeight="1"/>
  <cols>
    <col min="1" max="1" width="35.57421875" style="8" customWidth="1"/>
    <col min="2" max="2" width="5.140625" style="16" customWidth="1"/>
    <col min="3" max="3" width="0.2890625" style="3" customWidth="1"/>
    <col min="4" max="4" width="15.140625" style="3" customWidth="1"/>
    <col min="5" max="5" width="1.1484375" style="3" customWidth="1"/>
    <col min="6" max="6" width="14.57421875" style="3" customWidth="1"/>
    <col min="7" max="7" width="0.42578125" style="3" customWidth="1"/>
    <col min="8" max="8" width="14.8515625" style="3" customWidth="1"/>
    <col min="9" max="9" width="0.5625" style="3" customWidth="1"/>
    <col min="10" max="10" width="14.7109375" style="3" customWidth="1"/>
    <col min="11" max="11" width="15.7109375" style="7" customWidth="1"/>
    <col min="12" max="12" width="0.85546875" style="8" customWidth="1"/>
    <col min="13" max="13" width="15.7109375" style="8" customWidth="1"/>
    <col min="14" max="14" width="0.9921875" style="8" customWidth="1"/>
    <col min="15" max="15" width="15.7109375" style="8" customWidth="1"/>
    <col min="16" max="16" width="0.85546875" style="8" customWidth="1"/>
    <col min="17" max="17" width="15.7109375" style="8" customWidth="1"/>
    <col min="18" max="16384" width="9.140625" style="8" customWidth="1"/>
  </cols>
  <sheetData>
    <row r="1" spans="1:10" ht="15.75" customHeight="1">
      <c r="A1" s="4" t="s">
        <v>116</v>
      </c>
      <c r="B1" s="5"/>
      <c r="C1" s="6"/>
      <c r="D1" s="6"/>
      <c r="E1" s="6"/>
      <c r="F1" s="6"/>
      <c r="G1" s="6"/>
      <c r="H1" s="6"/>
      <c r="I1" s="6"/>
      <c r="J1" s="6"/>
    </row>
    <row r="2" spans="1:10" ht="15.75" customHeigh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</row>
    <row r="3" spans="1:10" ht="15.75" customHeight="1">
      <c r="A3" s="9" t="s">
        <v>165</v>
      </c>
      <c r="B3" s="10"/>
      <c r="C3" s="11"/>
      <c r="D3" s="11"/>
      <c r="E3" s="11"/>
      <c r="F3" s="11"/>
      <c r="G3" s="11"/>
      <c r="H3" s="11"/>
      <c r="I3" s="11"/>
      <c r="J3" s="11"/>
    </row>
    <row r="4" spans="1:10" ht="15.75" customHeight="1">
      <c r="A4" s="4"/>
      <c r="B4" s="5"/>
      <c r="C4" s="6"/>
      <c r="D4" s="6"/>
      <c r="E4" s="6"/>
      <c r="F4" s="6"/>
      <c r="G4" s="6"/>
      <c r="H4" s="6"/>
      <c r="I4" s="6"/>
      <c r="J4" s="6"/>
    </row>
    <row r="5" spans="1:10" ht="15.75" customHeight="1">
      <c r="A5" s="4"/>
      <c r="B5" s="5"/>
      <c r="C5" s="6"/>
      <c r="D5" s="12" t="s">
        <v>1</v>
      </c>
      <c r="E5" s="12"/>
      <c r="F5" s="12"/>
      <c r="G5" s="6"/>
      <c r="H5" s="12" t="s">
        <v>2</v>
      </c>
      <c r="I5" s="12"/>
      <c r="J5" s="12"/>
    </row>
    <row r="6" spans="1:10" ht="15.75" customHeight="1">
      <c r="A6" s="4"/>
      <c r="B6" s="5"/>
      <c r="C6" s="6"/>
      <c r="D6" s="13" t="s">
        <v>31</v>
      </c>
      <c r="E6" s="14"/>
      <c r="F6" s="13" t="s">
        <v>31</v>
      </c>
      <c r="G6" s="14"/>
      <c r="H6" s="13" t="s">
        <v>31</v>
      </c>
      <c r="I6" s="14"/>
      <c r="J6" s="13" t="s">
        <v>31</v>
      </c>
    </row>
    <row r="7" spans="1:10" ht="15.75" customHeight="1">
      <c r="A7" s="4"/>
      <c r="B7" s="5"/>
      <c r="C7" s="6"/>
      <c r="D7" s="13" t="s">
        <v>166</v>
      </c>
      <c r="E7" s="14"/>
      <c r="F7" s="13" t="s">
        <v>104</v>
      </c>
      <c r="G7" s="14"/>
      <c r="H7" s="13" t="s">
        <v>166</v>
      </c>
      <c r="I7" s="14"/>
      <c r="J7" s="13" t="s">
        <v>104</v>
      </c>
    </row>
    <row r="8" spans="1:10" ht="15.75" customHeight="1">
      <c r="A8" s="4"/>
      <c r="B8" s="10" t="s">
        <v>3</v>
      </c>
      <c r="C8" s="6"/>
      <c r="D8" s="15" t="s">
        <v>79</v>
      </c>
      <c r="E8" s="14"/>
      <c r="F8" s="15" t="s">
        <v>79</v>
      </c>
      <c r="G8" s="14"/>
      <c r="H8" s="15" t="str">
        <f>F8</f>
        <v>Baht</v>
      </c>
      <c r="I8" s="14"/>
      <c r="J8" s="15" t="str">
        <f>H8</f>
        <v>Baht</v>
      </c>
    </row>
    <row r="9" ht="15.75" customHeight="1">
      <c r="A9" s="4" t="s">
        <v>33</v>
      </c>
    </row>
    <row r="10" ht="15.75" customHeight="1">
      <c r="A10" s="4" t="s">
        <v>34</v>
      </c>
    </row>
    <row r="11" spans="1:10" ht="15.75" customHeight="1">
      <c r="A11" s="8" t="s">
        <v>4</v>
      </c>
      <c r="B11" s="16">
        <v>5</v>
      </c>
      <c r="D11" s="17">
        <v>8328329856</v>
      </c>
      <c r="F11" s="17">
        <v>4469146302</v>
      </c>
      <c r="H11" s="17">
        <v>290072054</v>
      </c>
      <c r="J11" s="17">
        <v>1199749825</v>
      </c>
    </row>
    <row r="12" spans="1:10" ht="15.75" customHeight="1">
      <c r="A12" s="8" t="s">
        <v>5</v>
      </c>
      <c r="B12" s="16">
        <v>6</v>
      </c>
      <c r="D12" s="17">
        <v>9141280594</v>
      </c>
      <c r="F12" s="17">
        <v>1739247996</v>
      </c>
      <c r="H12" s="17">
        <v>1795425776</v>
      </c>
      <c r="J12" s="17">
        <v>1317384878</v>
      </c>
    </row>
    <row r="13" spans="1:10" ht="15.75" customHeight="1">
      <c r="A13" s="8" t="s">
        <v>6</v>
      </c>
      <c r="B13" s="16">
        <v>7</v>
      </c>
      <c r="D13" s="17">
        <v>159367118</v>
      </c>
      <c r="F13" s="17">
        <f>35212412+1322440092</f>
        <v>1357652504</v>
      </c>
      <c r="H13" s="18" t="s">
        <v>81</v>
      </c>
      <c r="I13" s="19"/>
      <c r="J13" s="20">
        <v>789217747</v>
      </c>
    </row>
    <row r="14" spans="1:10" ht="15.75" customHeight="1">
      <c r="A14" s="8" t="s">
        <v>7</v>
      </c>
      <c r="B14" s="16">
        <v>8</v>
      </c>
      <c r="D14" s="17">
        <v>6635707456</v>
      </c>
      <c r="F14" s="17">
        <v>6264259234</v>
      </c>
      <c r="H14" s="17">
        <v>4207173432</v>
      </c>
      <c r="J14" s="17">
        <v>4655506585</v>
      </c>
    </row>
    <row r="15" spans="1:10" ht="15.75" customHeight="1">
      <c r="A15" s="8" t="s">
        <v>130</v>
      </c>
      <c r="B15" s="16">
        <v>9</v>
      </c>
      <c r="D15" s="16" t="s">
        <v>81</v>
      </c>
      <c r="E15" s="21"/>
      <c r="F15" s="16" t="s">
        <v>81</v>
      </c>
      <c r="H15" s="17">
        <v>150000000</v>
      </c>
      <c r="J15" s="16" t="s">
        <v>81</v>
      </c>
    </row>
    <row r="16" spans="1:10" ht="15.75" customHeight="1">
      <c r="A16" s="8" t="s">
        <v>8</v>
      </c>
      <c r="B16" s="16">
        <v>10</v>
      </c>
      <c r="D16" s="17">
        <v>1111212636</v>
      </c>
      <c r="F16" s="17">
        <v>984225263</v>
      </c>
      <c r="H16" s="17">
        <v>312446401</v>
      </c>
      <c r="J16" s="17">
        <v>400439078</v>
      </c>
    </row>
    <row r="17" spans="1:10" ht="15.75" customHeight="1">
      <c r="A17" s="8" t="s">
        <v>105</v>
      </c>
      <c r="D17" s="17">
        <v>1311997911</v>
      </c>
      <c r="F17" s="17">
        <v>861209454</v>
      </c>
      <c r="H17" s="17">
        <v>1028191617</v>
      </c>
      <c r="J17" s="17">
        <v>519106290</v>
      </c>
    </row>
    <row r="18" spans="1:10" ht="15.75" customHeight="1">
      <c r="A18" s="8" t="s">
        <v>106</v>
      </c>
      <c r="D18" s="17">
        <v>387370803</v>
      </c>
      <c r="F18" s="17">
        <v>2569865586</v>
      </c>
      <c r="H18" s="17">
        <v>3412570</v>
      </c>
      <c r="J18" s="17">
        <v>3412570</v>
      </c>
    </row>
    <row r="19" spans="1:10" ht="15.75" customHeight="1">
      <c r="A19" s="8" t="s">
        <v>9</v>
      </c>
      <c r="B19" s="16">
        <v>11</v>
      </c>
      <c r="D19" s="17">
        <v>1881657010</v>
      </c>
      <c r="F19" s="17">
        <v>1557750519</v>
      </c>
      <c r="H19" s="17">
        <v>643778040</v>
      </c>
      <c r="J19" s="17">
        <v>672393459</v>
      </c>
    </row>
    <row r="20" spans="1:10" ht="15.75" customHeight="1">
      <c r="A20" s="8" t="s">
        <v>39</v>
      </c>
      <c r="D20" s="22">
        <f>SUM(D11:D19)</f>
        <v>28956923384</v>
      </c>
      <c r="F20" s="22">
        <f>SUM(F11:F19)</f>
        <v>19803356858</v>
      </c>
      <c r="H20" s="22">
        <f>SUM(H11:H19)</f>
        <v>8430499890</v>
      </c>
      <c r="J20" s="22">
        <f>SUM(J11:J19)</f>
        <v>9557210432</v>
      </c>
    </row>
    <row r="21" spans="4:10" ht="15.75" customHeight="1">
      <c r="D21" s="17"/>
      <c r="F21" s="17"/>
      <c r="H21" s="17"/>
      <c r="J21" s="17"/>
    </row>
    <row r="22" spans="1:10" ht="15.75" customHeight="1">
      <c r="A22" s="4" t="s">
        <v>35</v>
      </c>
      <c r="D22" s="17"/>
      <c r="F22" s="17"/>
      <c r="H22" s="17"/>
      <c r="J22" s="17"/>
    </row>
    <row r="23" spans="1:10" ht="15.75" customHeight="1">
      <c r="A23" s="8" t="s">
        <v>45</v>
      </c>
      <c r="D23" s="17"/>
      <c r="F23" s="17"/>
      <c r="H23" s="17"/>
      <c r="J23" s="17"/>
    </row>
    <row r="24" spans="1:10" ht="15.75" customHeight="1">
      <c r="A24" s="8" t="s">
        <v>95</v>
      </c>
      <c r="D24" s="17"/>
      <c r="F24" s="17"/>
      <c r="H24" s="17"/>
      <c r="J24" s="17"/>
    </row>
    <row r="25" spans="1:10" ht="15.75" customHeight="1">
      <c r="A25" s="8" t="s">
        <v>132</v>
      </c>
      <c r="B25" s="16">
        <v>12</v>
      </c>
      <c r="D25" s="17">
        <v>4035970618</v>
      </c>
      <c r="F25" s="17">
        <v>3645416807</v>
      </c>
      <c r="H25" s="17">
        <v>15467573410</v>
      </c>
      <c r="J25" s="17">
        <v>15884308094</v>
      </c>
    </row>
    <row r="26" spans="1:10" ht="15.75" customHeight="1">
      <c r="A26" s="8" t="s">
        <v>57</v>
      </c>
      <c r="B26" s="16">
        <v>7</v>
      </c>
      <c r="D26" s="17">
        <v>94682395</v>
      </c>
      <c r="F26" s="17">
        <v>97071404</v>
      </c>
      <c r="H26" s="17">
        <v>42500000</v>
      </c>
      <c r="I26" s="21"/>
      <c r="J26" s="17">
        <v>42500000</v>
      </c>
    </row>
    <row r="27" spans="1:10" ht="15.75" customHeight="1">
      <c r="A27" s="8" t="s">
        <v>36</v>
      </c>
      <c r="B27" s="16">
        <v>13</v>
      </c>
      <c r="D27" s="17">
        <v>53873898</v>
      </c>
      <c r="F27" s="17">
        <v>53873898</v>
      </c>
      <c r="H27" s="16" t="s">
        <v>81</v>
      </c>
      <c r="I27" s="21"/>
      <c r="J27" s="16" t="s">
        <v>81</v>
      </c>
    </row>
    <row r="28" spans="1:10" ht="15.75" customHeight="1">
      <c r="A28" s="8" t="s">
        <v>66</v>
      </c>
      <c r="B28" s="16">
        <v>14</v>
      </c>
      <c r="D28" s="17">
        <v>71975161975</v>
      </c>
      <c r="F28" s="17">
        <v>75674472705</v>
      </c>
      <c r="H28" s="17">
        <v>25386832892</v>
      </c>
      <c r="J28" s="17">
        <v>31355278818</v>
      </c>
    </row>
    <row r="29" spans="1:10" ht="15.75" customHeight="1">
      <c r="A29" s="8" t="s">
        <v>37</v>
      </c>
      <c r="D29" s="17"/>
      <c r="F29" s="17"/>
      <c r="H29" s="17"/>
      <c r="J29" s="17"/>
    </row>
    <row r="30" spans="1:10" ht="15.75" customHeight="1">
      <c r="A30" s="8" t="s">
        <v>49</v>
      </c>
      <c r="B30" s="16">
        <v>15</v>
      </c>
      <c r="D30" s="17">
        <v>2529378756</v>
      </c>
      <c r="F30" s="17">
        <v>2947676881</v>
      </c>
      <c r="H30" s="17">
        <v>1130200671</v>
      </c>
      <c r="J30" s="17">
        <v>1283643979</v>
      </c>
    </row>
    <row r="31" spans="1:10" ht="15.75" customHeight="1">
      <c r="A31" s="8" t="s">
        <v>38</v>
      </c>
      <c r="B31" s="16">
        <v>16</v>
      </c>
      <c r="D31" s="17">
        <v>412374583</v>
      </c>
      <c r="F31" s="17">
        <v>403311676</v>
      </c>
      <c r="H31" s="17">
        <v>257803657</v>
      </c>
      <c r="J31" s="17">
        <v>269062352</v>
      </c>
    </row>
    <row r="32" spans="1:10" ht="15.75" customHeight="1">
      <c r="A32" s="8" t="s">
        <v>46</v>
      </c>
      <c r="D32" s="22">
        <f>SUM(D25:D31)</f>
        <v>79101442225</v>
      </c>
      <c r="F32" s="22">
        <f>SUM(F25:F31)</f>
        <v>82821823371</v>
      </c>
      <c r="H32" s="22">
        <f>SUM(H24:H31)</f>
        <v>42284910630</v>
      </c>
      <c r="J32" s="22">
        <f>SUM(J24:J31)</f>
        <v>48834793243</v>
      </c>
    </row>
    <row r="33" spans="4:10" ht="15.75" customHeight="1">
      <c r="D33" s="17"/>
      <c r="F33" s="17"/>
      <c r="H33" s="17"/>
      <c r="J33" s="17"/>
    </row>
    <row r="34" spans="1:10" ht="15.75" customHeight="1" thickBot="1">
      <c r="A34" s="4" t="s">
        <v>40</v>
      </c>
      <c r="D34" s="23">
        <f>D20+D32</f>
        <v>108058365609</v>
      </c>
      <c r="F34" s="23">
        <f>F20+F32</f>
        <v>102625180229</v>
      </c>
      <c r="H34" s="23">
        <f>H20+H32</f>
        <v>50715410520</v>
      </c>
      <c r="J34" s="23">
        <f>J20+J32</f>
        <v>58392003675</v>
      </c>
    </row>
    <row r="35" spans="1:10" ht="15.75" customHeight="1" thickTop="1">
      <c r="A35" s="7"/>
      <c r="C35" s="17"/>
      <c r="D35" s="17"/>
      <c r="E35" s="17"/>
      <c r="F35" s="17"/>
      <c r="G35" s="17"/>
      <c r="H35" s="17"/>
      <c r="I35" s="17"/>
      <c r="J35" s="17">
        <f>J34-J105</f>
        <v>0</v>
      </c>
    </row>
    <row r="51" ht="7.5" customHeight="1"/>
    <row r="53" spans="1:10" ht="15.75" customHeight="1">
      <c r="A53" s="24" t="s">
        <v>194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7">
        <v>2</v>
      </c>
    </row>
    <row r="56" spans="1:10" ht="15.75" customHeight="1">
      <c r="A56" s="4" t="str">
        <f>A1</f>
        <v>True Corporation Public Company Limited</v>
      </c>
      <c r="B56" s="5"/>
      <c r="C56" s="6"/>
      <c r="D56" s="6"/>
      <c r="E56" s="6"/>
      <c r="F56" s="6"/>
      <c r="G56" s="6"/>
      <c r="H56" s="6"/>
      <c r="I56" s="6"/>
      <c r="J56" s="6"/>
    </row>
    <row r="57" spans="1:10" ht="15.75" customHeight="1">
      <c r="A57" s="4" t="s">
        <v>0</v>
      </c>
      <c r="B57" s="5"/>
      <c r="C57" s="6"/>
      <c r="D57" s="6"/>
      <c r="E57" s="6"/>
      <c r="F57" s="6"/>
      <c r="G57" s="6"/>
      <c r="H57" s="6"/>
      <c r="I57" s="6"/>
      <c r="J57" s="6"/>
    </row>
    <row r="58" spans="1:10" ht="15.75" customHeight="1">
      <c r="A58" s="9" t="str">
        <f>A3</f>
        <v>As at 31 December 2005 and 2004</v>
      </c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5.75" customHeight="1">
      <c r="A59" s="28"/>
      <c r="B59" s="29"/>
      <c r="C59" s="30"/>
      <c r="D59" s="30"/>
      <c r="E59" s="30"/>
      <c r="F59" s="30"/>
      <c r="G59" s="30"/>
      <c r="H59" s="30"/>
      <c r="I59" s="30"/>
      <c r="J59" s="30"/>
    </row>
    <row r="60" spans="1:10" ht="15.75" customHeight="1">
      <c r="A60" s="4"/>
      <c r="B60" s="5"/>
      <c r="C60" s="6"/>
      <c r="D60" s="12" t="s">
        <v>1</v>
      </c>
      <c r="E60" s="12"/>
      <c r="F60" s="12"/>
      <c r="G60" s="6"/>
      <c r="H60" s="12" t="s">
        <v>2</v>
      </c>
      <c r="I60" s="12"/>
      <c r="J60" s="12"/>
    </row>
    <row r="61" spans="1:10" ht="15.75" customHeight="1">
      <c r="A61" s="4"/>
      <c r="B61" s="5"/>
      <c r="C61" s="6"/>
      <c r="D61" s="13" t="s">
        <v>31</v>
      </c>
      <c r="E61" s="14"/>
      <c r="F61" s="13" t="s">
        <v>31</v>
      </c>
      <c r="G61" s="14"/>
      <c r="H61" s="13" t="s">
        <v>31</v>
      </c>
      <c r="I61" s="14"/>
      <c r="J61" s="13" t="s">
        <v>31</v>
      </c>
    </row>
    <row r="62" spans="1:10" ht="15.75" customHeight="1">
      <c r="A62" s="4"/>
      <c r="B62" s="5"/>
      <c r="C62" s="6"/>
      <c r="D62" s="13" t="str">
        <f>D7</f>
        <v>2005</v>
      </c>
      <c r="E62" s="14"/>
      <c r="F62" s="13" t="str">
        <f>F7</f>
        <v>2004</v>
      </c>
      <c r="G62" s="14"/>
      <c r="H62" s="13" t="str">
        <f>D62</f>
        <v>2005</v>
      </c>
      <c r="I62" s="14"/>
      <c r="J62" s="13" t="str">
        <f>F62</f>
        <v>2004</v>
      </c>
    </row>
    <row r="63" spans="1:10" ht="15.75" customHeight="1">
      <c r="A63" s="4"/>
      <c r="B63" s="10" t="s">
        <v>3</v>
      </c>
      <c r="C63" s="6"/>
      <c r="D63" s="15" t="s">
        <v>80</v>
      </c>
      <c r="E63" s="14"/>
      <c r="F63" s="15" t="str">
        <f>D63</f>
        <v>Baht </v>
      </c>
      <c r="G63" s="14"/>
      <c r="H63" s="15" t="str">
        <f>F63</f>
        <v>Baht </v>
      </c>
      <c r="I63" s="14"/>
      <c r="J63" s="15" t="str">
        <f>H63</f>
        <v>Baht </v>
      </c>
    </row>
    <row r="64" spans="1:11" ht="15.75" customHeight="1">
      <c r="A64" s="4" t="s">
        <v>193</v>
      </c>
      <c r="K64" s="8"/>
    </row>
    <row r="65" spans="1:11" ht="15.75" customHeight="1">
      <c r="A65" s="4" t="s">
        <v>41</v>
      </c>
      <c r="K65" s="8"/>
    </row>
    <row r="66" spans="1:11" ht="15.75" customHeight="1">
      <c r="A66" s="8" t="s">
        <v>107</v>
      </c>
      <c r="B66" s="16">
        <v>17</v>
      </c>
      <c r="D66" s="17">
        <v>13174336811</v>
      </c>
      <c r="F66" s="17">
        <v>217657893</v>
      </c>
      <c r="H66" s="17">
        <v>598976735</v>
      </c>
      <c r="J66" s="16" t="s">
        <v>81</v>
      </c>
      <c r="K66" s="8"/>
    </row>
    <row r="67" spans="1:11" ht="15.75" customHeight="1">
      <c r="A67" s="8" t="s">
        <v>10</v>
      </c>
      <c r="D67" s="17">
        <v>4917460782</v>
      </c>
      <c r="F67" s="17">
        <v>4108554656</v>
      </c>
      <c r="H67" s="17">
        <v>879114389</v>
      </c>
      <c r="J67" s="17">
        <v>1788228578</v>
      </c>
      <c r="K67" s="8"/>
    </row>
    <row r="68" spans="1:10" ht="15.75" customHeight="1">
      <c r="A68" s="8" t="s">
        <v>155</v>
      </c>
      <c r="B68" s="16">
        <v>18</v>
      </c>
      <c r="D68" s="17">
        <v>7153321975</v>
      </c>
      <c r="F68" s="17">
        <v>4449677306</v>
      </c>
      <c r="H68" s="17">
        <v>4188952000</v>
      </c>
      <c r="J68" s="17">
        <f>200000000+2229751200</f>
        <v>2429751200</v>
      </c>
    </row>
    <row r="69" spans="1:10" ht="15.75" customHeight="1">
      <c r="A69" s="8" t="s">
        <v>108</v>
      </c>
      <c r="D69" s="17">
        <v>1065390216</v>
      </c>
      <c r="F69" s="17">
        <v>1353122105</v>
      </c>
      <c r="H69" s="17">
        <v>162150973</v>
      </c>
      <c r="J69" s="17">
        <v>174335965</v>
      </c>
    </row>
    <row r="70" spans="1:10" ht="15.75" customHeight="1">
      <c r="A70" s="8" t="s">
        <v>11</v>
      </c>
      <c r="B70" s="16">
        <v>19</v>
      </c>
      <c r="D70" s="17">
        <v>3918406755</v>
      </c>
      <c r="F70" s="17">
        <v>3902939149</v>
      </c>
      <c r="H70" s="17">
        <v>1216909462</v>
      </c>
      <c r="J70" s="17">
        <v>1122383034</v>
      </c>
    </row>
    <row r="71" spans="1:10" ht="15.75" customHeight="1">
      <c r="A71" s="8" t="s">
        <v>12</v>
      </c>
      <c r="B71" s="16">
        <v>20</v>
      </c>
      <c r="D71" s="17">
        <v>2235909952</v>
      </c>
      <c r="F71" s="17">
        <v>2281706406</v>
      </c>
      <c r="H71" s="17">
        <v>887774741</v>
      </c>
      <c r="J71" s="17">
        <v>890525535</v>
      </c>
    </row>
    <row r="72" spans="1:10" ht="15.75" customHeight="1">
      <c r="A72" s="8" t="s">
        <v>47</v>
      </c>
      <c r="D72" s="22">
        <f>SUM(D66:D71)</f>
        <v>32464826491</v>
      </c>
      <c r="F72" s="22">
        <f>SUM(F66:F71)</f>
        <v>16313657515</v>
      </c>
      <c r="H72" s="22">
        <f>SUM(H66:H71)</f>
        <v>7933878300</v>
      </c>
      <c r="J72" s="22">
        <f>SUM(J66:J71)</f>
        <v>6405224312</v>
      </c>
    </row>
    <row r="73" spans="4:10" ht="8.25" customHeight="1">
      <c r="D73" s="31"/>
      <c r="F73" s="31"/>
      <c r="H73" s="31"/>
      <c r="J73" s="31"/>
    </row>
    <row r="74" spans="1:10" ht="15.75" customHeight="1">
      <c r="A74" s="4" t="s">
        <v>42</v>
      </c>
      <c r="D74" s="17"/>
      <c r="F74" s="17"/>
      <c r="H74" s="17"/>
      <c r="J74" s="17"/>
    </row>
    <row r="75" spans="1:10" ht="15.75" customHeight="1">
      <c r="A75" s="8" t="s">
        <v>63</v>
      </c>
      <c r="B75" s="16">
        <v>18</v>
      </c>
      <c r="D75" s="17">
        <v>74984280234</v>
      </c>
      <c r="F75" s="17">
        <v>79970767686</v>
      </c>
      <c r="H75" s="17">
        <v>42405294334</v>
      </c>
      <c r="J75" s="17">
        <f>26640803979+20628195953</f>
        <v>47268999932</v>
      </c>
    </row>
    <row r="76" spans="1:10" ht="15.75" customHeight="1">
      <c r="A76" s="8" t="s">
        <v>178</v>
      </c>
      <c r="B76" s="16">
        <v>21</v>
      </c>
      <c r="D76" s="16" t="s">
        <v>81</v>
      </c>
      <c r="F76" s="17">
        <v>1246349702</v>
      </c>
      <c r="H76" s="16" t="s">
        <v>81</v>
      </c>
      <c r="I76" s="21"/>
      <c r="J76" s="16" t="s">
        <v>81</v>
      </c>
    </row>
    <row r="77" spans="1:10" ht="15.75" customHeight="1">
      <c r="A77" s="8" t="s">
        <v>13</v>
      </c>
      <c r="B77" s="16">
        <v>22</v>
      </c>
      <c r="D77" s="17">
        <v>302312348</v>
      </c>
      <c r="E77" s="32"/>
      <c r="F77" s="17">
        <v>356853015</v>
      </c>
      <c r="G77" s="32"/>
      <c r="H77" s="17">
        <v>292521252</v>
      </c>
      <c r="I77" s="32"/>
      <c r="J77" s="17">
        <v>351162452</v>
      </c>
    </row>
    <row r="78" spans="1:10" ht="15.75" customHeight="1">
      <c r="A78" s="8" t="s">
        <v>48</v>
      </c>
      <c r="D78" s="22">
        <f>SUM(D75:D77)</f>
        <v>75286592582</v>
      </c>
      <c r="E78" s="32"/>
      <c r="F78" s="22">
        <f>SUM(F75:F77)</f>
        <v>81573970403</v>
      </c>
      <c r="G78" s="32"/>
      <c r="H78" s="22">
        <f>SUM(H75:H77)</f>
        <v>42697815586</v>
      </c>
      <c r="I78" s="32"/>
      <c r="J78" s="22">
        <f>SUM(J75:J77)</f>
        <v>47620162384</v>
      </c>
    </row>
    <row r="79" spans="1:10" ht="15.75" customHeight="1">
      <c r="A79" s="4" t="s">
        <v>43</v>
      </c>
      <c r="D79" s="33">
        <f>D78+D72</f>
        <v>107751419073</v>
      </c>
      <c r="E79" s="32"/>
      <c r="F79" s="33">
        <f>F78+F72</f>
        <v>97887627918</v>
      </c>
      <c r="G79" s="32"/>
      <c r="H79" s="33">
        <f>H78+H72</f>
        <v>50631693886</v>
      </c>
      <c r="I79" s="32"/>
      <c r="J79" s="33">
        <f>J78+J72</f>
        <v>54025386696</v>
      </c>
    </row>
    <row r="80" spans="1:10" ht="10.5" customHeight="1">
      <c r="A80" s="4"/>
      <c r="D80" s="31"/>
      <c r="E80" s="32"/>
      <c r="F80" s="31"/>
      <c r="G80" s="32"/>
      <c r="H80" s="31"/>
      <c r="I80" s="32"/>
      <c r="J80" s="31"/>
    </row>
    <row r="81" spans="1:10" ht="15.75" customHeight="1">
      <c r="A81" s="4" t="s">
        <v>192</v>
      </c>
      <c r="D81" s="17"/>
      <c r="E81" s="32"/>
      <c r="F81" s="17"/>
      <c r="G81" s="32"/>
      <c r="H81" s="17"/>
      <c r="I81" s="32"/>
      <c r="J81" s="17"/>
    </row>
    <row r="82" spans="1:10" ht="15.75" customHeight="1">
      <c r="A82" s="8" t="s">
        <v>14</v>
      </c>
      <c r="B82" s="16">
        <v>23</v>
      </c>
      <c r="D82" s="17"/>
      <c r="E82" s="32"/>
      <c r="F82" s="17"/>
      <c r="H82" s="17"/>
      <c r="I82" s="32"/>
      <c r="J82" s="17"/>
    </row>
    <row r="83" spans="1:10" ht="15.75" customHeight="1">
      <c r="A83" s="8" t="s">
        <v>50</v>
      </c>
      <c r="D83" s="31"/>
      <c r="E83" s="32"/>
      <c r="F83" s="31"/>
      <c r="G83" s="32"/>
      <c r="H83" s="31"/>
      <c r="I83" s="32"/>
      <c r="J83" s="31"/>
    </row>
    <row r="84" spans="1:10" ht="15.75" customHeight="1" thickBot="1">
      <c r="A84" s="8" t="s">
        <v>59</v>
      </c>
      <c r="D84" s="17">
        <v>6994055190</v>
      </c>
      <c r="F84" s="17">
        <v>6994654860</v>
      </c>
      <c r="H84" s="17">
        <v>6994055190</v>
      </c>
      <c r="J84" s="17">
        <v>6994654860</v>
      </c>
    </row>
    <row r="85" spans="1:10" ht="15.75" customHeight="1" thickBot="1" thickTop="1">
      <c r="A85" s="8" t="s">
        <v>67</v>
      </c>
      <c r="D85" s="34">
        <v>39780159650</v>
      </c>
      <c r="F85" s="34">
        <v>39588738330</v>
      </c>
      <c r="H85" s="34">
        <v>39780159650</v>
      </c>
      <c r="J85" s="34">
        <v>39588738330</v>
      </c>
    </row>
    <row r="86" spans="1:10" ht="15.75" customHeight="1" thickTop="1">
      <c r="A86" s="8" t="s">
        <v>78</v>
      </c>
      <c r="D86" s="31"/>
      <c r="F86" s="31"/>
      <c r="H86" s="31"/>
      <c r="J86" s="31"/>
    </row>
    <row r="87" spans="1:10" ht="15.75" customHeight="1">
      <c r="A87" s="8" t="s">
        <v>75</v>
      </c>
      <c r="D87" s="17">
        <v>6994055190</v>
      </c>
      <c r="F87" s="17">
        <v>6994654860</v>
      </c>
      <c r="H87" s="17">
        <v>6994055190</v>
      </c>
      <c r="J87" s="17">
        <v>6994654860</v>
      </c>
    </row>
    <row r="88" spans="1:10" ht="15.75" customHeight="1">
      <c r="A88" s="8" t="s">
        <v>76</v>
      </c>
      <c r="D88" s="17">
        <v>33953398340</v>
      </c>
      <c r="F88" s="17">
        <v>33930617280</v>
      </c>
      <c r="H88" s="17">
        <v>33953398340</v>
      </c>
      <c r="J88" s="17">
        <v>33930617280</v>
      </c>
    </row>
    <row r="89" spans="1:10" ht="15.75" customHeight="1">
      <c r="A89" s="8" t="s">
        <v>73</v>
      </c>
      <c r="D89" s="17"/>
      <c r="F89" s="17"/>
      <c r="H89" s="17"/>
      <c r="J89" s="17"/>
    </row>
    <row r="90" spans="1:10" ht="15.75" customHeight="1">
      <c r="A90" s="8" t="s">
        <v>76</v>
      </c>
      <c r="D90" s="17">
        <v>11432046462</v>
      </c>
      <c r="F90" s="17">
        <v>11432046462</v>
      </c>
      <c r="H90" s="17">
        <v>11432046462</v>
      </c>
      <c r="J90" s="17">
        <v>11432046462</v>
      </c>
    </row>
    <row r="91" spans="1:10" ht="15.75" customHeight="1">
      <c r="A91" s="8" t="s">
        <v>74</v>
      </c>
      <c r="D91" s="17"/>
      <c r="F91" s="17"/>
      <c r="H91" s="17"/>
      <c r="J91" s="17"/>
    </row>
    <row r="92" spans="1:10" ht="15.75" customHeight="1">
      <c r="A92" s="8" t="s">
        <v>75</v>
      </c>
      <c r="D92" s="17">
        <v>-1492936320</v>
      </c>
      <c r="F92" s="17">
        <v>-1493070693</v>
      </c>
      <c r="H92" s="17">
        <v>-1492936320</v>
      </c>
      <c r="J92" s="17">
        <v>-1493070693</v>
      </c>
    </row>
    <row r="93" spans="1:10" ht="15.75" customHeight="1">
      <c r="A93" s="8" t="s">
        <v>76</v>
      </c>
      <c r="D93" s="17">
        <v>-3271974299</v>
      </c>
      <c r="F93" s="17">
        <v>-3260733717</v>
      </c>
      <c r="H93" s="17">
        <v>-3271974299</v>
      </c>
      <c r="J93" s="17">
        <v>-3260733717</v>
      </c>
    </row>
    <row r="94" spans="1:10" ht="15.75" customHeight="1">
      <c r="A94" s="8" t="s">
        <v>58</v>
      </c>
      <c r="D94" s="17">
        <v>104344130</v>
      </c>
      <c r="F94" s="17">
        <v>104344130</v>
      </c>
      <c r="H94" s="17">
        <v>104344130</v>
      </c>
      <c r="J94" s="17">
        <v>104344130</v>
      </c>
    </row>
    <row r="95" spans="1:10" ht="15.75" customHeight="1">
      <c r="A95" s="8" t="s">
        <v>183</v>
      </c>
      <c r="D95" s="17"/>
      <c r="F95" s="17"/>
      <c r="H95" s="17"/>
      <c r="J95" s="17"/>
    </row>
    <row r="96" spans="1:10" ht="15.75" customHeight="1">
      <c r="A96" s="8" t="s">
        <v>110</v>
      </c>
      <c r="D96" s="17"/>
      <c r="F96" s="17"/>
      <c r="H96" s="17"/>
      <c r="J96" s="17"/>
    </row>
    <row r="97" spans="1:10" ht="15.75" customHeight="1">
      <c r="A97" s="8" t="s">
        <v>103</v>
      </c>
      <c r="D97" s="17">
        <v>-415425</v>
      </c>
      <c r="F97" s="17">
        <v>24622475</v>
      </c>
      <c r="H97" s="17">
        <v>-415425</v>
      </c>
      <c r="J97" s="17">
        <v>24622475</v>
      </c>
    </row>
    <row r="98" spans="1:10" ht="15.75" customHeight="1">
      <c r="A98" s="8" t="s">
        <v>117</v>
      </c>
      <c r="D98" s="17"/>
      <c r="F98" s="17"/>
      <c r="H98" s="17"/>
      <c r="J98" s="17"/>
    </row>
    <row r="99" spans="1:11" ht="15.75" customHeight="1">
      <c r="A99" s="8" t="s">
        <v>64</v>
      </c>
      <c r="B99" s="16">
        <v>24</v>
      </c>
      <c r="D99" s="17">
        <v>34880969</v>
      </c>
      <c r="F99" s="17">
        <v>34880969</v>
      </c>
      <c r="H99" s="17">
        <v>34880969</v>
      </c>
      <c r="J99" s="17">
        <v>34880969</v>
      </c>
      <c r="K99" s="35"/>
    </row>
    <row r="100" spans="1:11" ht="15.75" customHeight="1">
      <c r="A100" s="8" t="s">
        <v>65</v>
      </c>
      <c r="D100" s="33">
        <v>-47669682413</v>
      </c>
      <c r="F100" s="33">
        <v>-43400744787</v>
      </c>
      <c r="H100" s="33">
        <v>-47669682413</v>
      </c>
      <c r="J100" s="33">
        <v>-43400744787</v>
      </c>
      <c r="K100" s="31"/>
    </row>
    <row r="101" spans="1:11" ht="15.75" customHeight="1">
      <c r="A101" s="4" t="s">
        <v>190</v>
      </c>
      <c r="D101" s="31">
        <f>SUM(D87:D100)</f>
        <v>83716634</v>
      </c>
      <c r="E101" s="32"/>
      <c r="F101" s="31">
        <f>SUM(F87:F100)</f>
        <v>4366616979</v>
      </c>
      <c r="G101" s="32"/>
      <c r="H101" s="31">
        <f>SUM(H87:H100)</f>
        <v>83716634</v>
      </c>
      <c r="I101" s="32"/>
      <c r="J101" s="31">
        <f>SUM(J87:J100)</f>
        <v>4366616979</v>
      </c>
      <c r="K101" s="35"/>
    </row>
    <row r="102" spans="1:10" ht="15.75" customHeight="1">
      <c r="A102" s="8" t="s">
        <v>51</v>
      </c>
      <c r="B102" s="16">
        <v>25</v>
      </c>
      <c r="D102" s="33">
        <v>223229902</v>
      </c>
      <c r="F102" s="33">
        <v>370935332</v>
      </c>
      <c r="H102" s="36" t="s">
        <v>81</v>
      </c>
      <c r="I102" s="21"/>
      <c r="J102" s="36" t="s">
        <v>81</v>
      </c>
    </row>
    <row r="103" spans="1:10" ht="15.75" customHeight="1">
      <c r="A103" s="4" t="s">
        <v>44</v>
      </c>
      <c r="D103" s="33">
        <f>SUM(D101:D102)</f>
        <v>306946536</v>
      </c>
      <c r="F103" s="33">
        <f>SUM(F101:F102)</f>
        <v>4737552311</v>
      </c>
      <c r="H103" s="33">
        <f>SUM(H101:H102)</f>
        <v>83716634</v>
      </c>
      <c r="J103" s="33">
        <f>SUM(J101:J102)</f>
        <v>4366616979</v>
      </c>
    </row>
    <row r="104" spans="4:10" ht="6.75" customHeight="1">
      <c r="D104" s="17"/>
      <c r="F104" s="17"/>
      <c r="H104" s="17"/>
      <c r="J104" s="17"/>
    </row>
    <row r="105" spans="1:10" ht="15.75" customHeight="1" thickBot="1">
      <c r="A105" s="37" t="s">
        <v>191</v>
      </c>
      <c r="B105" s="37"/>
      <c r="D105" s="23">
        <f>D103+D79</f>
        <v>108058365609</v>
      </c>
      <c r="F105" s="23">
        <f>F103+F79</f>
        <v>102625180229</v>
      </c>
      <c r="H105" s="23">
        <f>H103+H79</f>
        <v>50715410520</v>
      </c>
      <c r="J105" s="23">
        <f>J103+J79</f>
        <v>58392003675</v>
      </c>
    </row>
    <row r="106" spans="1:10" ht="11.25" customHeight="1" thickTop="1">
      <c r="A106" s="38"/>
      <c r="B106" s="38"/>
      <c r="D106" s="31">
        <f>D105-D34</f>
        <v>0</v>
      </c>
      <c r="F106" s="31">
        <f>F105-F34</f>
        <v>0</v>
      </c>
      <c r="H106" s="31">
        <f>H105-H34</f>
        <v>0</v>
      </c>
      <c r="J106" s="31">
        <f>J105-J34</f>
        <v>0</v>
      </c>
    </row>
    <row r="107" spans="1:10" ht="6.75" customHeight="1">
      <c r="A107" s="38"/>
      <c r="B107" s="38"/>
      <c r="D107" s="31"/>
      <c r="F107" s="31"/>
      <c r="H107" s="31"/>
      <c r="J107" s="31"/>
    </row>
    <row r="108" spans="1:10" ht="15.75" customHeight="1">
      <c r="A108" s="38"/>
      <c r="B108" s="38"/>
      <c r="D108" s="31"/>
      <c r="F108" s="31"/>
      <c r="H108" s="31"/>
      <c r="J108" s="31"/>
    </row>
    <row r="109" spans="1:10" ht="15.75" customHeight="1">
      <c r="A109" s="38"/>
      <c r="B109" s="38"/>
      <c r="D109" s="31"/>
      <c r="F109" s="31"/>
      <c r="H109" s="31"/>
      <c r="J109" s="31"/>
    </row>
    <row r="110" spans="1:10" ht="15.75" customHeight="1">
      <c r="A110" s="24" t="str">
        <f>A53</f>
        <v>The accompanying notes on pages 8 to 66 are an integral part of these financial statements.</v>
      </c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7">
        <v>3</v>
      </c>
    </row>
    <row r="113" spans="1:10" ht="15.75" customHeight="1">
      <c r="A113" s="4" t="str">
        <f>A56</f>
        <v>True Corporation Public Company Limited</v>
      </c>
      <c r="B113" s="5"/>
      <c r="C113" s="6"/>
      <c r="D113" s="6"/>
      <c r="E113" s="6"/>
      <c r="F113" s="6"/>
      <c r="G113" s="6"/>
      <c r="H113" s="6"/>
      <c r="I113" s="6"/>
      <c r="J113" s="6"/>
    </row>
    <row r="114" spans="1:10" ht="15.75" customHeight="1">
      <c r="A114" s="4" t="s">
        <v>137</v>
      </c>
      <c r="B114" s="5"/>
      <c r="C114" s="6"/>
      <c r="D114" s="6"/>
      <c r="E114" s="6"/>
      <c r="F114" s="6"/>
      <c r="G114" s="6"/>
      <c r="H114" s="6"/>
      <c r="I114" s="6"/>
      <c r="J114" s="6"/>
    </row>
    <row r="115" spans="1:10" ht="15.75" customHeight="1">
      <c r="A115" s="9" t="s">
        <v>167</v>
      </c>
      <c r="B115" s="10"/>
      <c r="C115" s="11"/>
      <c r="D115" s="11"/>
      <c r="E115" s="11"/>
      <c r="F115" s="11"/>
      <c r="G115" s="11"/>
      <c r="H115" s="11"/>
      <c r="I115" s="11"/>
      <c r="J115" s="11"/>
    </row>
    <row r="117" spans="1:10" ht="15.75" customHeight="1">
      <c r="A117" s="4"/>
      <c r="B117" s="5"/>
      <c r="C117" s="6"/>
      <c r="D117" s="12" t="s">
        <v>1</v>
      </c>
      <c r="E117" s="12"/>
      <c r="F117" s="12"/>
      <c r="G117" s="6"/>
      <c r="H117" s="12" t="s">
        <v>2</v>
      </c>
      <c r="I117" s="12"/>
      <c r="J117" s="12"/>
    </row>
    <row r="118" spans="1:10" ht="15.75" customHeight="1">
      <c r="A118" s="4"/>
      <c r="B118" s="5"/>
      <c r="C118" s="6"/>
      <c r="D118" s="39" t="s">
        <v>31</v>
      </c>
      <c r="E118" s="14"/>
      <c r="F118" s="39" t="s">
        <v>31</v>
      </c>
      <c r="G118" s="39"/>
      <c r="H118" s="39" t="s">
        <v>31</v>
      </c>
      <c r="I118" s="39"/>
      <c r="J118" s="39" t="s">
        <v>31</v>
      </c>
    </row>
    <row r="119" spans="1:10" ht="15.75" customHeight="1">
      <c r="A119" s="4"/>
      <c r="B119" s="5"/>
      <c r="C119" s="6"/>
      <c r="D119" s="13" t="s">
        <v>166</v>
      </c>
      <c r="E119" s="14"/>
      <c r="F119" s="13" t="s">
        <v>104</v>
      </c>
      <c r="G119" s="14"/>
      <c r="H119" s="13" t="str">
        <f>D119</f>
        <v>2005</v>
      </c>
      <c r="I119" s="14"/>
      <c r="J119" s="13" t="str">
        <f>F119</f>
        <v>2004</v>
      </c>
    </row>
    <row r="120" spans="1:10" ht="15.75" customHeight="1">
      <c r="A120" s="4"/>
      <c r="B120" s="10" t="s">
        <v>3</v>
      </c>
      <c r="C120" s="6"/>
      <c r="D120" s="15" t="s">
        <v>79</v>
      </c>
      <c r="E120" s="14"/>
      <c r="F120" s="15" t="s">
        <v>79</v>
      </c>
      <c r="G120" s="14"/>
      <c r="H120" s="15" t="str">
        <f>F120</f>
        <v>Baht</v>
      </c>
      <c r="I120" s="14"/>
      <c r="J120" s="15" t="str">
        <f>H120</f>
        <v>Baht</v>
      </c>
    </row>
    <row r="121" spans="1:2" ht="15.75" customHeight="1">
      <c r="A121" s="4" t="s">
        <v>16</v>
      </c>
      <c r="B121" s="16">
        <v>26</v>
      </c>
    </row>
    <row r="122" spans="1:11" ht="15.75" customHeight="1">
      <c r="A122" s="8" t="s">
        <v>17</v>
      </c>
      <c r="K122" s="8"/>
    </row>
    <row r="123" spans="1:11" ht="15.75" customHeight="1">
      <c r="A123" s="8" t="s">
        <v>18</v>
      </c>
      <c r="D123" s="17">
        <v>41169191459</v>
      </c>
      <c r="E123" s="17"/>
      <c r="F123" s="17">
        <v>30648683676</v>
      </c>
      <c r="G123" s="17"/>
      <c r="H123" s="17">
        <v>18661823419</v>
      </c>
      <c r="I123" s="17"/>
      <c r="J123" s="17">
        <f>18364558180+1606126946</f>
        <v>19970685126</v>
      </c>
      <c r="K123" s="8"/>
    </row>
    <row r="124" spans="1:11" ht="15.75" customHeight="1">
      <c r="A124" s="8" t="s">
        <v>19</v>
      </c>
      <c r="D124" s="17">
        <v>2741754187</v>
      </c>
      <c r="E124" s="17"/>
      <c r="F124" s="17">
        <v>2361555858</v>
      </c>
      <c r="G124" s="17"/>
      <c r="H124" s="17">
        <v>646160310</v>
      </c>
      <c r="I124" s="17"/>
      <c r="J124" s="17">
        <v>573614161</v>
      </c>
      <c r="K124" s="40"/>
    </row>
    <row r="125" spans="1:11" ht="15.75" customHeight="1">
      <c r="A125" s="4" t="s">
        <v>20</v>
      </c>
      <c r="D125" s="22">
        <f>SUM(D123:D124)</f>
        <v>43910945646</v>
      </c>
      <c r="E125" s="17"/>
      <c r="F125" s="22">
        <f>SUM(F123:F124)</f>
        <v>33010239534</v>
      </c>
      <c r="G125" s="17"/>
      <c r="H125" s="22">
        <f>SUM(H123:H124)</f>
        <v>19307983729</v>
      </c>
      <c r="I125" s="17"/>
      <c r="J125" s="22">
        <f>SUM(J123:J124)</f>
        <v>20544299287</v>
      </c>
      <c r="K125" s="8"/>
    </row>
    <row r="126" spans="4:10" ht="15.75" customHeight="1">
      <c r="D126" s="17"/>
      <c r="E126" s="17"/>
      <c r="F126" s="17"/>
      <c r="G126" s="17"/>
      <c r="H126" s="17"/>
      <c r="I126" s="17"/>
      <c r="J126" s="17"/>
    </row>
    <row r="127" spans="1:10" ht="15.75" customHeight="1">
      <c r="A127" s="4" t="s">
        <v>54</v>
      </c>
      <c r="D127" s="17"/>
      <c r="E127" s="17"/>
      <c r="F127" s="17"/>
      <c r="G127" s="17"/>
      <c r="H127" s="17"/>
      <c r="I127" s="17"/>
      <c r="J127" s="17"/>
    </row>
    <row r="128" spans="1:10" ht="15.75" customHeight="1">
      <c r="A128" s="8" t="s">
        <v>118</v>
      </c>
      <c r="B128" s="16">
        <v>27</v>
      </c>
      <c r="D128" s="17">
        <v>29172274852</v>
      </c>
      <c r="E128" s="17"/>
      <c r="F128" s="17">
        <v>22094270870</v>
      </c>
      <c r="G128" s="17"/>
      <c r="H128" s="17">
        <v>13111493655</v>
      </c>
      <c r="I128" s="17"/>
      <c r="J128" s="17">
        <v>13481549582</v>
      </c>
    </row>
    <row r="129" spans="1:10" ht="15.75" customHeight="1">
      <c r="A129" s="8" t="s">
        <v>21</v>
      </c>
      <c r="D129" s="17">
        <v>2520057283</v>
      </c>
      <c r="E129" s="17"/>
      <c r="F129" s="17">
        <v>2039604888</v>
      </c>
      <c r="G129" s="17"/>
      <c r="H129" s="17">
        <v>623617980</v>
      </c>
      <c r="I129" s="17"/>
      <c r="J129" s="17">
        <v>507666239</v>
      </c>
    </row>
    <row r="130" spans="1:10" ht="15.75" customHeight="1">
      <c r="A130" s="4" t="s">
        <v>55</v>
      </c>
      <c r="D130" s="22">
        <f>SUM(D128:D129)</f>
        <v>31692332135</v>
      </c>
      <c r="E130" s="17"/>
      <c r="F130" s="22">
        <f>SUM(F128:F129)</f>
        <v>24133875758</v>
      </c>
      <c r="G130" s="17"/>
      <c r="H130" s="22">
        <f>SUM(H128:H129)</f>
        <v>13735111635</v>
      </c>
      <c r="I130" s="17"/>
      <c r="J130" s="22">
        <f>SUM(J128:J129)</f>
        <v>13989215821</v>
      </c>
    </row>
    <row r="131" spans="1:10" ht="15.75" customHeight="1">
      <c r="A131" s="4" t="s">
        <v>56</v>
      </c>
      <c r="D131" s="17">
        <f>+D125-D130</f>
        <v>12218613511</v>
      </c>
      <c r="E131" s="17"/>
      <c r="F131" s="17">
        <f>+F125-F130</f>
        <v>8876363776</v>
      </c>
      <c r="G131" s="17"/>
      <c r="H131" s="17">
        <f>+H125-H130</f>
        <v>5572872094</v>
      </c>
      <c r="I131" s="17"/>
      <c r="J131" s="17">
        <f>+J125-J130</f>
        <v>6555083466</v>
      </c>
    </row>
    <row r="132" spans="1:10" ht="15.75" customHeight="1">
      <c r="A132" s="8" t="s">
        <v>32</v>
      </c>
      <c r="D132" s="33">
        <v>10743501988</v>
      </c>
      <c r="E132" s="17"/>
      <c r="F132" s="33">
        <v>7497004256</v>
      </c>
      <c r="G132" s="17"/>
      <c r="H132" s="33">
        <v>3855760879</v>
      </c>
      <c r="I132" s="17"/>
      <c r="J132" s="33">
        <v>3667074142</v>
      </c>
    </row>
    <row r="133" spans="1:10" ht="15.75" customHeight="1">
      <c r="A133" s="4" t="s">
        <v>119</v>
      </c>
      <c r="D133" s="17">
        <f>+D131-D132</f>
        <v>1475111523</v>
      </c>
      <c r="E133" s="17"/>
      <c r="F133" s="17">
        <f>+F131-F132</f>
        <v>1379359520</v>
      </c>
      <c r="G133" s="17"/>
      <c r="H133" s="17">
        <f>+H131-H132</f>
        <v>1717111215</v>
      </c>
      <c r="I133" s="17"/>
      <c r="J133" s="17">
        <f>+J131-J132</f>
        <v>2888009324</v>
      </c>
    </row>
    <row r="134" spans="1:10" ht="15.75" customHeight="1">
      <c r="A134" s="8" t="s">
        <v>69</v>
      </c>
      <c r="D134" s="17">
        <f>378924824+17818191+1</f>
        <v>396743016</v>
      </c>
      <c r="E134" s="17"/>
      <c r="F134" s="17">
        <f>629198838+160554387-156695184</f>
        <v>633058041</v>
      </c>
      <c r="G134" s="17"/>
      <c r="H134" s="17">
        <v>107700505</v>
      </c>
      <c r="I134" s="17"/>
      <c r="J134" s="17">
        <f>267579305+156739838-156695184+1</f>
        <v>267623960</v>
      </c>
    </row>
    <row r="135" spans="1:10" ht="15.75" customHeight="1">
      <c r="A135" s="8" t="s">
        <v>70</v>
      </c>
      <c r="B135" s="16">
        <v>14</v>
      </c>
      <c r="D135" s="33">
        <v>-2183535840</v>
      </c>
      <c r="E135" s="17"/>
      <c r="F135" s="33">
        <v>-179371505</v>
      </c>
      <c r="G135" s="17"/>
      <c r="H135" s="33">
        <v>-243418815</v>
      </c>
      <c r="I135" s="17"/>
      <c r="J135" s="33">
        <f>-41413160-124041938</f>
        <v>-165455098</v>
      </c>
    </row>
    <row r="136" spans="1:10" ht="15.75" customHeight="1">
      <c r="A136" s="4" t="s">
        <v>71</v>
      </c>
      <c r="B136" s="16">
        <v>28</v>
      </c>
      <c r="D136" s="17">
        <f>SUM(D133:D135)</f>
        <v>-311681301</v>
      </c>
      <c r="E136" s="17"/>
      <c r="F136" s="17">
        <f>SUM(F133:F135)</f>
        <v>1833046056</v>
      </c>
      <c r="G136" s="17"/>
      <c r="H136" s="17">
        <f>SUM(H133:H135)</f>
        <v>1581392905</v>
      </c>
      <c r="I136" s="17"/>
      <c r="J136" s="17">
        <f>SUM(J133:J135)</f>
        <v>2990178186</v>
      </c>
    </row>
    <row r="137" spans="1:10" ht="15.75" customHeight="1">
      <c r="A137" s="8" t="s">
        <v>120</v>
      </c>
      <c r="D137" s="17"/>
      <c r="E137" s="17"/>
      <c r="F137" s="17"/>
      <c r="G137" s="17"/>
      <c r="H137" s="17"/>
      <c r="I137" s="17"/>
      <c r="J137" s="17"/>
    </row>
    <row r="138" spans="1:10" ht="15.75" customHeight="1">
      <c r="A138" s="8" t="s">
        <v>133</v>
      </c>
      <c r="D138" s="31">
        <v>-260313481</v>
      </c>
      <c r="E138" s="31"/>
      <c r="F138" s="31">
        <v>-124143684</v>
      </c>
      <c r="G138" s="31"/>
      <c r="H138" s="31">
        <v>-5004674046</v>
      </c>
      <c r="I138" s="31"/>
      <c r="J138" s="31">
        <v>-2530034180</v>
      </c>
    </row>
    <row r="139" spans="1:10" ht="15.75" customHeight="1">
      <c r="A139" s="8" t="s">
        <v>185</v>
      </c>
      <c r="B139" s="16">
        <v>18</v>
      </c>
      <c r="D139" s="33">
        <v>370238808</v>
      </c>
      <c r="E139" s="31"/>
      <c r="F139" s="33">
        <v>156695184</v>
      </c>
      <c r="G139" s="31"/>
      <c r="H139" s="33">
        <v>370238808</v>
      </c>
      <c r="I139" s="31"/>
      <c r="J139" s="33">
        <v>156695184</v>
      </c>
    </row>
    <row r="140" spans="1:10" ht="15.75" customHeight="1">
      <c r="A140" s="4" t="s">
        <v>102</v>
      </c>
      <c r="D140" s="17">
        <f>SUM(D136:D139)</f>
        <v>-201755974</v>
      </c>
      <c r="E140" s="17"/>
      <c r="F140" s="17">
        <f>SUM(F136:F139)</f>
        <v>1865597556</v>
      </c>
      <c r="G140" s="17"/>
      <c r="H140" s="17">
        <f>SUM(H136:H139)</f>
        <v>-3053042333</v>
      </c>
      <c r="I140" s="17"/>
      <c r="J140" s="17">
        <f>SUM(J136:J139)</f>
        <v>616839190</v>
      </c>
    </row>
    <row r="141" spans="1:10" ht="15.75" customHeight="1">
      <c r="A141" s="8" t="s">
        <v>22</v>
      </c>
      <c r="D141" s="17">
        <v>103918098</v>
      </c>
      <c r="E141" s="17"/>
      <c r="F141" s="17">
        <v>41251379</v>
      </c>
      <c r="G141" s="17"/>
      <c r="H141" s="17">
        <v>357133353</v>
      </c>
      <c r="I141" s="17"/>
      <c r="J141" s="17">
        <v>94829234</v>
      </c>
    </row>
    <row r="142" spans="1:10" ht="15.75" customHeight="1">
      <c r="A142" s="8" t="s">
        <v>23</v>
      </c>
      <c r="D142" s="17">
        <v>-4785369287</v>
      </c>
      <c r="E142" s="17"/>
      <c r="F142" s="17">
        <v>-4212697393</v>
      </c>
      <c r="G142" s="17"/>
      <c r="H142" s="17">
        <v>-2710396673</v>
      </c>
      <c r="I142" s="17"/>
      <c r="J142" s="17">
        <v>-2760121123</v>
      </c>
    </row>
    <row r="143" spans="1:10" ht="15.75" customHeight="1">
      <c r="A143" s="8" t="s">
        <v>164</v>
      </c>
      <c r="D143" s="33">
        <v>-146015884</v>
      </c>
      <c r="E143" s="17"/>
      <c r="F143" s="33">
        <v>255222133</v>
      </c>
      <c r="G143" s="17"/>
      <c r="H143" s="33">
        <v>336367313</v>
      </c>
      <c r="I143" s="17"/>
      <c r="J143" s="33">
        <v>-72939067</v>
      </c>
    </row>
    <row r="144" spans="1:10" ht="15.75" customHeight="1">
      <c r="A144" s="4" t="s">
        <v>72</v>
      </c>
      <c r="D144" s="31">
        <f>SUM(D140:D143)</f>
        <v>-5029223047</v>
      </c>
      <c r="E144" s="17"/>
      <c r="F144" s="31">
        <f>SUM(F140:F143)</f>
        <v>-2050626325</v>
      </c>
      <c r="G144" s="17"/>
      <c r="H144" s="31">
        <f>SUM(H140:H143)</f>
        <v>-5069938340</v>
      </c>
      <c r="I144" s="17"/>
      <c r="J144" s="31">
        <f>SUM(J140:J143)</f>
        <v>-2121391766</v>
      </c>
    </row>
    <row r="145" spans="1:10" ht="15.75" customHeight="1">
      <c r="A145" s="8" t="s">
        <v>24</v>
      </c>
      <c r="D145" s="33">
        <v>-171777023</v>
      </c>
      <c r="E145" s="17"/>
      <c r="F145" s="33">
        <v>-87521399</v>
      </c>
      <c r="G145" s="17"/>
      <c r="H145" s="36" t="s">
        <v>81</v>
      </c>
      <c r="I145" s="16"/>
      <c r="J145" s="36" t="s">
        <v>81</v>
      </c>
    </row>
    <row r="146" spans="1:10" ht="15.75" customHeight="1">
      <c r="A146" s="4" t="s">
        <v>144</v>
      </c>
      <c r="D146" s="17">
        <f>SUM(D144:D145)</f>
        <v>-5201000070</v>
      </c>
      <c r="E146" s="17"/>
      <c r="F146" s="17">
        <f>SUM(F144:F145)</f>
        <v>-2138147724</v>
      </c>
      <c r="G146" s="17"/>
      <c r="H146" s="17">
        <f>SUM(H144:H145)</f>
        <v>-5069938340</v>
      </c>
      <c r="I146" s="17"/>
      <c r="J146" s="17">
        <f>SUM(J144:J145)</f>
        <v>-2121391766</v>
      </c>
    </row>
    <row r="147" spans="1:10" ht="15.75" customHeight="1">
      <c r="A147" s="4" t="s">
        <v>145</v>
      </c>
      <c r="D147" s="17"/>
      <c r="E147" s="17"/>
      <c r="F147" s="17"/>
      <c r="G147" s="17"/>
      <c r="H147" s="17"/>
      <c r="I147" s="17"/>
      <c r="J147" s="17"/>
    </row>
    <row r="148" spans="1:10" ht="15.75" customHeight="1">
      <c r="A148" s="8" t="s">
        <v>146</v>
      </c>
      <c r="B148" s="16">
        <v>21</v>
      </c>
      <c r="D148" s="33">
        <v>801000714</v>
      </c>
      <c r="E148" s="17"/>
      <c r="F148" s="33">
        <v>2726304978</v>
      </c>
      <c r="G148" s="17"/>
      <c r="H148" s="33">
        <v>801000714</v>
      </c>
      <c r="I148" s="17"/>
      <c r="J148" s="33">
        <v>2726304978</v>
      </c>
    </row>
    <row r="149" spans="1:10" ht="15.75" customHeight="1">
      <c r="A149" s="4" t="s">
        <v>147</v>
      </c>
      <c r="D149" s="17">
        <f>SUM(D146:D148)</f>
        <v>-4399999356</v>
      </c>
      <c r="E149" s="17"/>
      <c r="F149" s="17">
        <f>SUM(F146:F148)</f>
        <v>588157254</v>
      </c>
      <c r="G149" s="17"/>
      <c r="H149" s="17">
        <f>SUM(H146:H148)</f>
        <v>-4268937626</v>
      </c>
      <c r="I149" s="17"/>
      <c r="J149" s="17">
        <f>SUM(J146:J148)</f>
        <v>604913212</v>
      </c>
    </row>
    <row r="150" spans="1:10" ht="15.75" customHeight="1">
      <c r="A150" s="8" t="s">
        <v>151</v>
      </c>
      <c r="B150" s="16">
        <v>25</v>
      </c>
      <c r="D150" s="33">
        <v>131061730</v>
      </c>
      <c r="E150" s="17"/>
      <c r="F150" s="33">
        <v>16755958</v>
      </c>
      <c r="G150" s="17"/>
      <c r="H150" s="36" t="s">
        <v>81</v>
      </c>
      <c r="I150" s="16"/>
      <c r="J150" s="36" t="s">
        <v>81</v>
      </c>
    </row>
    <row r="151" spans="1:10" ht="15.75" customHeight="1" thickBot="1">
      <c r="A151" s="4" t="s">
        <v>184</v>
      </c>
      <c r="D151" s="23">
        <f>SUM(D149:D150)</f>
        <v>-4268937626</v>
      </c>
      <c r="E151" s="17"/>
      <c r="F151" s="23">
        <f>SUM(F149:F150)</f>
        <v>604913212</v>
      </c>
      <c r="G151" s="17"/>
      <c r="H151" s="23">
        <f>SUM(H149:H150)</f>
        <v>-4268937626</v>
      </c>
      <c r="I151" s="17"/>
      <c r="J151" s="23">
        <f>SUM(J149:J150)</f>
        <v>604913212</v>
      </c>
    </row>
    <row r="152" spans="4:10" ht="15.75" customHeight="1" thickTop="1">
      <c r="D152" s="17"/>
      <c r="E152" s="17"/>
      <c r="F152" s="17"/>
      <c r="G152" s="17"/>
      <c r="H152" s="17"/>
      <c r="I152" s="17"/>
      <c r="J152" s="17"/>
    </row>
    <row r="153" spans="1:10" ht="15.75" customHeight="1">
      <c r="A153" s="4" t="s">
        <v>149</v>
      </c>
      <c r="B153" s="16">
        <v>29</v>
      </c>
      <c r="D153" s="32"/>
      <c r="E153" s="32"/>
      <c r="F153" s="32"/>
      <c r="G153" s="32"/>
      <c r="H153" s="32">
        <f>SUM(D151-H151)</f>
        <v>0</v>
      </c>
      <c r="I153" s="32"/>
      <c r="J153" s="32">
        <f>SUM(F151-J151)</f>
        <v>0</v>
      </c>
    </row>
    <row r="154" spans="1:10" ht="15.75" customHeight="1">
      <c r="A154" s="8" t="s">
        <v>150</v>
      </c>
      <c r="D154" s="32">
        <v>-1.7</v>
      </c>
      <c r="E154" s="32"/>
      <c r="F154" s="32">
        <v>-0.93</v>
      </c>
      <c r="G154" s="32"/>
      <c r="H154" s="32">
        <f>D154</f>
        <v>-1.7</v>
      </c>
      <c r="I154" s="32"/>
      <c r="J154" s="32">
        <v>-0.93</v>
      </c>
    </row>
    <row r="155" spans="1:10" ht="15.75" customHeight="1">
      <c r="A155" s="8" t="s">
        <v>145</v>
      </c>
      <c r="D155" s="32"/>
      <c r="E155" s="32"/>
      <c r="F155" s="32"/>
      <c r="G155" s="32"/>
      <c r="H155" s="32"/>
      <c r="I155" s="32"/>
      <c r="J155" s="32"/>
    </row>
    <row r="156" spans="1:10" ht="15.75" customHeight="1">
      <c r="A156" s="8" t="s">
        <v>146</v>
      </c>
      <c r="B156" s="16">
        <v>21</v>
      </c>
      <c r="D156" s="41">
        <v>0.24</v>
      </c>
      <c r="E156" s="32"/>
      <c r="F156" s="41">
        <v>0.9</v>
      </c>
      <c r="G156" s="32"/>
      <c r="H156" s="41">
        <f>D156</f>
        <v>0.24</v>
      </c>
      <c r="I156" s="32"/>
      <c r="J156" s="41">
        <v>0.9</v>
      </c>
    </row>
    <row r="157" spans="1:10" ht="15.75" customHeight="1" thickBot="1">
      <c r="A157" s="8" t="s">
        <v>140</v>
      </c>
      <c r="D157" s="1">
        <f>SUM(D154:D156)</f>
        <v>-1.46</v>
      </c>
      <c r="F157" s="1">
        <f>SUM(F154:F156)</f>
        <v>-0.030000000000000027</v>
      </c>
      <c r="H157" s="1">
        <f>SUM(H154:H156)</f>
        <v>-1.46</v>
      </c>
      <c r="J157" s="1">
        <f>SUM(J154:J156)</f>
        <v>-0.030000000000000027</v>
      </c>
    </row>
    <row r="158" spans="4:10" ht="15.75" customHeight="1" thickTop="1">
      <c r="D158" s="32"/>
      <c r="F158" s="32"/>
      <c r="H158" s="32"/>
      <c r="J158" s="32"/>
    </row>
    <row r="159" spans="4:10" ht="15.75" customHeight="1">
      <c r="D159" s="32"/>
      <c r="F159" s="32"/>
      <c r="H159" s="32"/>
      <c r="J159" s="32"/>
    </row>
    <row r="160" spans="4:10" ht="15.75" customHeight="1">
      <c r="D160" s="32"/>
      <c r="F160" s="32"/>
      <c r="H160" s="32"/>
      <c r="J160" s="32"/>
    </row>
    <row r="161" spans="4:10" ht="15.75" customHeight="1">
      <c r="D161" s="32"/>
      <c r="F161" s="32"/>
      <c r="H161" s="32"/>
      <c r="J161" s="32"/>
    </row>
    <row r="162" spans="4:10" ht="15.75" customHeight="1">
      <c r="D162" s="32"/>
      <c r="F162" s="32"/>
      <c r="H162" s="32"/>
      <c r="J162" s="32"/>
    </row>
    <row r="163" spans="4:10" ht="15.75" customHeight="1">
      <c r="D163" s="32"/>
      <c r="F163" s="32"/>
      <c r="H163" s="32"/>
      <c r="J163" s="32"/>
    </row>
    <row r="164" spans="4:10" ht="14.25" customHeight="1">
      <c r="D164" s="32"/>
      <c r="F164" s="32"/>
      <c r="H164" s="32"/>
      <c r="J164" s="32"/>
    </row>
    <row r="165" spans="1:10" ht="15.75" customHeight="1">
      <c r="A165" s="24" t="str">
        <f>+A53</f>
        <v>The accompanying notes on pages 8 to 66 are an integral part of these financial statements.</v>
      </c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ht="11.2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ht="15.75" customHeight="1">
      <c r="J167" s="17">
        <v>4</v>
      </c>
    </row>
  </sheetData>
  <mergeCells count="10">
    <mergeCell ref="H5:J5"/>
    <mergeCell ref="D5:F5"/>
    <mergeCell ref="A53:J54"/>
    <mergeCell ref="D60:F60"/>
    <mergeCell ref="H60:J60"/>
    <mergeCell ref="A165:J166"/>
    <mergeCell ref="D117:F117"/>
    <mergeCell ref="H117:J117"/>
    <mergeCell ref="A105:B105"/>
    <mergeCell ref="A110:J111"/>
  </mergeCells>
  <printOptions/>
  <pageMargins left="0.8" right="0.41" top="0.5" bottom="0.4" header="0.49" footer="0.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Zeros="0" workbookViewId="0" topLeftCell="E7">
      <selection activeCell="E7" sqref="A1:IV16384"/>
    </sheetView>
  </sheetViews>
  <sheetFormatPr defaultColWidth="9.140625" defaultRowHeight="16.5" customHeight="1"/>
  <cols>
    <col min="1" max="1" width="36.7109375" style="8" customWidth="1"/>
    <col min="2" max="2" width="12.140625" style="3" customWidth="1"/>
    <col min="3" max="3" width="0.71875" style="3" customWidth="1"/>
    <col min="4" max="4" width="13.00390625" style="3" customWidth="1"/>
    <col min="5" max="5" width="0.71875" style="3" customWidth="1"/>
    <col min="6" max="6" width="13.8515625" style="3" customWidth="1"/>
    <col min="7" max="7" width="0.71875" style="3" customWidth="1"/>
    <col min="8" max="8" width="13.421875" style="3" customWidth="1"/>
    <col min="9" max="9" width="0.71875" style="8" customWidth="1"/>
    <col min="10" max="10" width="13.8515625" style="8" customWidth="1"/>
    <col min="11" max="11" width="0.71875" style="8" customWidth="1"/>
    <col min="12" max="12" width="15.28125" style="8" customWidth="1"/>
    <col min="13" max="13" width="0.71875" style="8" customWidth="1"/>
    <col min="14" max="14" width="10.140625" style="8" customWidth="1"/>
    <col min="15" max="15" width="0.71875" style="8" customWidth="1"/>
    <col min="16" max="16" width="14.8515625" style="8" customWidth="1"/>
    <col min="17" max="17" width="0.71875" style="8" customWidth="1"/>
    <col min="18" max="18" width="14.28125" style="8" customWidth="1"/>
    <col min="19" max="19" width="0.71875" style="8" customWidth="1"/>
    <col min="20" max="20" width="14.00390625" style="8" customWidth="1"/>
    <col min="21" max="21" width="13.8515625" style="8" bestFit="1" customWidth="1"/>
    <col min="22" max="16384" width="9.140625" style="8" customWidth="1"/>
  </cols>
  <sheetData>
    <row r="1" spans="1:8" ht="16.5" customHeight="1">
      <c r="A1" s="4" t="str">
        <f>'Eng 2-4'!A1</f>
        <v>True Corporation Public Company Limited</v>
      </c>
      <c r="B1" s="6"/>
      <c r="C1" s="6"/>
      <c r="D1" s="6"/>
      <c r="E1" s="6"/>
      <c r="F1" s="6"/>
      <c r="G1" s="6"/>
      <c r="H1" s="6"/>
    </row>
    <row r="2" spans="1:8" ht="16.5" customHeight="1">
      <c r="A2" s="4" t="s">
        <v>138</v>
      </c>
      <c r="B2" s="6"/>
      <c r="C2" s="6"/>
      <c r="D2" s="6"/>
      <c r="E2" s="6"/>
      <c r="F2" s="6"/>
      <c r="G2" s="6"/>
      <c r="H2" s="6"/>
    </row>
    <row r="3" spans="1:20" ht="16.5" customHeight="1">
      <c r="A3" s="9" t="s">
        <v>167</v>
      </c>
      <c r="B3" s="11"/>
      <c r="C3" s="11"/>
      <c r="D3" s="11"/>
      <c r="E3" s="11"/>
      <c r="F3" s="11"/>
      <c r="G3" s="11"/>
      <c r="H3" s="1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8" s="43" customFormat="1" ht="17.25" customHeight="1">
      <c r="A4" s="28"/>
      <c r="B4" s="30"/>
      <c r="C4" s="30"/>
      <c r="D4" s="30"/>
      <c r="E4" s="30"/>
      <c r="F4" s="30"/>
      <c r="G4" s="30"/>
      <c r="H4" s="30"/>
    </row>
    <row r="5" spans="2:20" s="21" customFormat="1" ht="16.5" customHeight="1">
      <c r="B5" s="12" t="s">
        <v>1</v>
      </c>
      <c r="C5" s="1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s="21" customFormat="1" ht="16.5" customHeight="1">
      <c r="B6" s="45"/>
      <c r="C6" s="45"/>
      <c r="D6" s="46"/>
      <c r="E6" s="46"/>
      <c r="F6" s="46"/>
      <c r="G6" s="46"/>
      <c r="H6" s="46"/>
      <c r="I6" s="46"/>
      <c r="J6" s="46"/>
      <c r="K6" s="46"/>
      <c r="L6" s="14" t="s">
        <v>98</v>
      </c>
      <c r="M6" s="46"/>
      <c r="N6" s="46"/>
      <c r="O6" s="46"/>
      <c r="P6" s="46"/>
      <c r="Q6" s="46"/>
      <c r="R6" s="46"/>
      <c r="S6" s="46"/>
      <c r="T6" s="46"/>
    </row>
    <row r="7" spans="2:20" s="21" customFormat="1" ht="16.5" customHeight="1">
      <c r="B7" s="45"/>
      <c r="C7" s="45"/>
      <c r="D7" s="46"/>
      <c r="E7" s="46"/>
      <c r="F7" s="46"/>
      <c r="G7" s="46"/>
      <c r="H7" s="46"/>
      <c r="I7" s="46"/>
      <c r="J7" s="46"/>
      <c r="K7" s="46"/>
      <c r="L7" s="14" t="s">
        <v>131</v>
      </c>
      <c r="M7" s="46"/>
      <c r="N7" s="46"/>
      <c r="O7" s="46"/>
      <c r="P7" s="46"/>
      <c r="Q7" s="46"/>
      <c r="R7" s="46"/>
      <c r="S7" s="46"/>
      <c r="T7" s="46"/>
    </row>
    <row r="8" spans="2:20" s="21" customFormat="1" ht="16.5" customHeight="1">
      <c r="B8" s="12" t="s">
        <v>82</v>
      </c>
      <c r="C8" s="12"/>
      <c r="D8" s="12"/>
      <c r="E8" s="14"/>
      <c r="F8" s="14"/>
      <c r="G8" s="14"/>
      <c r="H8" s="14"/>
      <c r="I8" s="14"/>
      <c r="J8" s="14" t="s">
        <v>60</v>
      </c>
      <c r="K8" s="14"/>
      <c r="L8" s="14" t="s">
        <v>111</v>
      </c>
      <c r="M8" s="14"/>
      <c r="N8" s="14"/>
      <c r="O8" s="14"/>
      <c r="P8" s="14"/>
      <c r="Q8" s="14"/>
      <c r="R8" s="14" t="s">
        <v>92</v>
      </c>
      <c r="S8" s="14"/>
      <c r="T8" s="14"/>
    </row>
    <row r="9" spans="2:20" s="21" customFormat="1" ht="16.5" customHeight="1">
      <c r="B9" s="14" t="s">
        <v>83</v>
      </c>
      <c r="C9" s="14"/>
      <c r="D9" s="14" t="s">
        <v>85</v>
      </c>
      <c r="E9" s="14"/>
      <c r="F9" s="14" t="s">
        <v>86</v>
      </c>
      <c r="G9" s="14"/>
      <c r="H9" s="14" t="s">
        <v>88</v>
      </c>
      <c r="I9" s="14"/>
      <c r="J9" s="14" t="s">
        <v>89</v>
      </c>
      <c r="K9" s="14"/>
      <c r="L9" s="14" t="s">
        <v>112</v>
      </c>
      <c r="M9" s="14"/>
      <c r="N9" s="14" t="s">
        <v>90</v>
      </c>
      <c r="O9" s="14"/>
      <c r="P9" s="14"/>
      <c r="Q9" s="14"/>
      <c r="R9" s="14" t="s">
        <v>93</v>
      </c>
      <c r="S9" s="14"/>
      <c r="T9" s="14"/>
    </row>
    <row r="10" spans="2:20" s="21" customFormat="1" ht="16.5" customHeight="1">
      <c r="B10" s="14" t="s">
        <v>84</v>
      </c>
      <c r="C10" s="14"/>
      <c r="D10" s="14" t="s">
        <v>84</v>
      </c>
      <c r="E10" s="14"/>
      <c r="F10" s="14" t="s">
        <v>87</v>
      </c>
      <c r="G10" s="14"/>
      <c r="H10" s="14" t="s">
        <v>87</v>
      </c>
      <c r="I10" s="14"/>
      <c r="J10" s="14" t="s">
        <v>61</v>
      </c>
      <c r="K10" s="14"/>
      <c r="L10" s="14" t="s">
        <v>113</v>
      </c>
      <c r="M10" s="14"/>
      <c r="N10" s="14" t="s">
        <v>91</v>
      </c>
      <c r="O10" s="14"/>
      <c r="P10" s="14" t="s">
        <v>15</v>
      </c>
      <c r="Q10" s="14"/>
      <c r="R10" s="14" t="s">
        <v>94</v>
      </c>
      <c r="S10" s="14"/>
      <c r="T10" s="14" t="s">
        <v>62</v>
      </c>
    </row>
    <row r="11" spans="2:20" s="21" customFormat="1" ht="16.5" customHeight="1">
      <c r="B11" s="15" t="s">
        <v>80</v>
      </c>
      <c r="C11" s="45"/>
      <c r="D11" s="15" t="str">
        <f>B11</f>
        <v>Baht </v>
      </c>
      <c r="F11" s="15" t="str">
        <f>D11</f>
        <v>Baht </v>
      </c>
      <c r="H11" s="15" t="str">
        <f>B11</f>
        <v>Baht </v>
      </c>
      <c r="J11" s="15" t="str">
        <f>B11</f>
        <v>Baht </v>
      </c>
      <c r="L11" s="15" t="s">
        <v>79</v>
      </c>
      <c r="N11" s="15" t="s">
        <v>79</v>
      </c>
      <c r="P11" s="15" t="str">
        <f>B11</f>
        <v>Baht </v>
      </c>
      <c r="R11" s="15" t="str">
        <f>B11</f>
        <v>Baht </v>
      </c>
      <c r="T11" s="15" t="str">
        <f>R11</f>
        <v>Baht </v>
      </c>
    </row>
    <row r="12" spans="1:21" ht="16.5" customHeight="1">
      <c r="A12" s="4" t="s">
        <v>168</v>
      </c>
      <c r="B12" s="17">
        <v>6994654860</v>
      </c>
      <c r="C12" s="17"/>
      <c r="D12" s="17">
        <v>33930617280</v>
      </c>
      <c r="E12" s="17">
        <v>0</v>
      </c>
      <c r="F12" s="17">
        <v>11432046462</v>
      </c>
      <c r="G12" s="17">
        <v>0</v>
      </c>
      <c r="H12" s="17">
        <v>-4753804410</v>
      </c>
      <c r="I12" s="7">
        <v>0</v>
      </c>
      <c r="J12" s="7">
        <v>104344130</v>
      </c>
      <c r="K12" s="7">
        <v>0</v>
      </c>
      <c r="L12" s="7">
        <v>24622475</v>
      </c>
      <c r="M12" s="7"/>
      <c r="N12" s="7">
        <v>34880969</v>
      </c>
      <c r="O12" s="7"/>
      <c r="P12" s="7">
        <v>-43400744787</v>
      </c>
      <c r="Q12" s="7">
        <v>0</v>
      </c>
      <c r="R12" s="7">
        <v>370935332</v>
      </c>
      <c r="S12" s="7"/>
      <c r="T12" s="7">
        <f aca="true" t="shared" si="0" ref="T12:T19">SUM(B12:R12)</f>
        <v>4737552311</v>
      </c>
      <c r="U12" s="7">
        <f>T12-'Eng 2-4'!F103</f>
        <v>0</v>
      </c>
    </row>
    <row r="13" spans="1:21" ht="16.5" customHeight="1">
      <c r="A13" s="8" t="s">
        <v>172</v>
      </c>
      <c r="B13" s="17">
        <v>-599670</v>
      </c>
      <c r="D13" s="17">
        <v>599670</v>
      </c>
      <c r="E13" s="17"/>
      <c r="F13" s="16" t="s">
        <v>81</v>
      </c>
      <c r="G13" s="17"/>
      <c r="H13" s="16" t="s">
        <v>81</v>
      </c>
      <c r="I13" s="7"/>
      <c r="J13" s="16" t="s">
        <v>81</v>
      </c>
      <c r="K13" s="7"/>
      <c r="L13" s="16" t="s">
        <v>81</v>
      </c>
      <c r="M13" s="7"/>
      <c r="N13" s="16" t="s">
        <v>81</v>
      </c>
      <c r="O13" s="7"/>
      <c r="P13" s="16" t="s">
        <v>81</v>
      </c>
      <c r="Q13" s="7"/>
      <c r="R13" s="16" t="s">
        <v>81</v>
      </c>
      <c r="S13" s="7"/>
      <c r="T13" s="16" t="s">
        <v>81</v>
      </c>
      <c r="U13" s="7"/>
    </row>
    <row r="14" spans="1:21" ht="16.5" customHeight="1">
      <c r="A14" s="8" t="s">
        <v>171</v>
      </c>
      <c r="B14" s="16" t="s">
        <v>81</v>
      </c>
      <c r="D14" s="17">
        <v>22181390</v>
      </c>
      <c r="E14" s="17"/>
      <c r="F14" s="16" t="s">
        <v>81</v>
      </c>
      <c r="G14" s="17"/>
      <c r="H14" s="17">
        <v>-11106209</v>
      </c>
      <c r="I14" s="7"/>
      <c r="J14" s="16" t="s">
        <v>81</v>
      </c>
      <c r="K14" s="7"/>
      <c r="L14" s="16" t="s">
        <v>81</v>
      </c>
      <c r="M14" s="7"/>
      <c r="N14" s="16" t="s">
        <v>81</v>
      </c>
      <c r="O14" s="7"/>
      <c r="P14" s="16" t="s">
        <v>81</v>
      </c>
      <c r="Q14" s="7"/>
      <c r="R14" s="16" t="s">
        <v>81</v>
      </c>
      <c r="S14" s="7"/>
      <c r="T14" s="17">
        <f t="shared" si="0"/>
        <v>11075181</v>
      </c>
      <c r="U14" s="7"/>
    </row>
    <row r="15" spans="1:21" ht="16.5" customHeight="1">
      <c r="A15" s="8" t="s">
        <v>189</v>
      </c>
      <c r="B15" s="16"/>
      <c r="D15" s="17"/>
      <c r="E15" s="17"/>
      <c r="F15" s="16"/>
      <c r="G15" s="17"/>
      <c r="H15" s="17"/>
      <c r="I15" s="7"/>
      <c r="J15" s="16"/>
      <c r="K15" s="7"/>
      <c r="L15" s="16"/>
      <c r="M15" s="7"/>
      <c r="N15" s="16"/>
      <c r="O15" s="7"/>
      <c r="P15" s="16"/>
      <c r="Q15" s="7"/>
      <c r="R15" s="16"/>
      <c r="S15" s="7"/>
      <c r="T15" s="17">
        <f t="shared" si="0"/>
        <v>0</v>
      </c>
      <c r="U15" s="7"/>
    </row>
    <row r="16" spans="1:21" ht="16.5" customHeight="1">
      <c r="A16" s="8" t="s">
        <v>156</v>
      </c>
      <c r="B16" s="16" t="s">
        <v>81</v>
      </c>
      <c r="C16" s="16"/>
      <c r="D16" s="16" t="s">
        <v>81</v>
      </c>
      <c r="E16" s="17"/>
      <c r="F16" s="16" t="s">
        <v>81</v>
      </c>
      <c r="G16" s="17"/>
      <c r="H16" s="16" t="s">
        <v>81</v>
      </c>
      <c r="I16" s="7"/>
      <c r="J16" s="16" t="s">
        <v>81</v>
      </c>
      <c r="K16" s="7"/>
      <c r="L16" s="17">
        <v>-25037900</v>
      </c>
      <c r="M16" s="7"/>
      <c r="N16" s="16" t="s">
        <v>81</v>
      </c>
      <c r="O16" s="7"/>
      <c r="P16" s="16" t="s">
        <v>81</v>
      </c>
      <c r="Q16" s="7"/>
      <c r="R16" s="16" t="s">
        <v>81</v>
      </c>
      <c r="S16" s="7"/>
      <c r="T16" s="17">
        <f t="shared" si="0"/>
        <v>-25037900</v>
      </c>
      <c r="U16" s="7"/>
    </row>
    <row r="17" spans="1:20" ht="16.5" customHeight="1">
      <c r="A17" s="8" t="s">
        <v>170</v>
      </c>
      <c r="B17" s="16" t="s">
        <v>81</v>
      </c>
      <c r="C17" s="16"/>
      <c r="D17" s="16" t="s">
        <v>81</v>
      </c>
      <c r="E17" s="17"/>
      <c r="F17" s="16" t="s">
        <v>81</v>
      </c>
      <c r="G17" s="17"/>
      <c r="H17" s="16" t="s">
        <v>81</v>
      </c>
      <c r="I17" s="7"/>
      <c r="J17" s="16" t="s">
        <v>81</v>
      </c>
      <c r="K17" s="7"/>
      <c r="L17" s="16" t="s">
        <v>81</v>
      </c>
      <c r="M17" s="7"/>
      <c r="N17" s="16" t="s">
        <v>81</v>
      </c>
      <c r="O17" s="7"/>
      <c r="P17" s="16" t="s">
        <v>81</v>
      </c>
      <c r="Q17" s="7"/>
      <c r="R17" s="17">
        <v>-16643700</v>
      </c>
      <c r="S17" s="7"/>
      <c r="T17" s="17">
        <f t="shared" si="0"/>
        <v>-16643700</v>
      </c>
    </row>
    <row r="18" spans="1:20" ht="16.5" customHeight="1">
      <c r="A18" s="8" t="s">
        <v>140</v>
      </c>
      <c r="B18" s="16" t="s">
        <v>81</v>
      </c>
      <c r="C18" s="16"/>
      <c r="D18" s="16" t="s">
        <v>81</v>
      </c>
      <c r="E18" s="17"/>
      <c r="F18" s="16" t="s">
        <v>81</v>
      </c>
      <c r="G18" s="17"/>
      <c r="H18" s="16" t="s">
        <v>81</v>
      </c>
      <c r="I18" s="7"/>
      <c r="J18" s="16" t="s">
        <v>81</v>
      </c>
      <c r="K18" s="7"/>
      <c r="L18" s="16" t="s">
        <v>81</v>
      </c>
      <c r="M18" s="7"/>
      <c r="N18" s="16" t="s">
        <v>81</v>
      </c>
      <c r="O18" s="7"/>
      <c r="P18" s="7">
        <f>'Eng 2-4'!D151</f>
        <v>-4268937626</v>
      </c>
      <c r="Q18" s="7"/>
      <c r="R18" s="16" t="s">
        <v>81</v>
      </c>
      <c r="S18" s="7"/>
      <c r="T18" s="17">
        <f t="shared" si="0"/>
        <v>-4268937626</v>
      </c>
    </row>
    <row r="19" spans="1:20" ht="16.5" customHeight="1">
      <c r="A19" s="8" t="s">
        <v>96</v>
      </c>
      <c r="B19" s="16" t="s">
        <v>81</v>
      </c>
      <c r="C19" s="47"/>
      <c r="D19" s="16" t="s">
        <v>81</v>
      </c>
      <c r="E19" s="17"/>
      <c r="F19" s="16" t="s">
        <v>81</v>
      </c>
      <c r="G19" s="17"/>
      <c r="H19" s="16" t="s">
        <v>81</v>
      </c>
      <c r="I19" s="7"/>
      <c r="J19" s="16" t="s">
        <v>81</v>
      </c>
      <c r="K19" s="7"/>
      <c r="L19" s="16" t="s">
        <v>81</v>
      </c>
      <c r="M19" s="7"/>
      <c r="N19" s="16" t="s">
        <v>81</v>
      </c>
      <c r="O19" s="7"/>
      <c r="P19" s="16" t="s">
        <v>81</v>
      </c>
      <c r="Q19" s="7"/>
      <c r="R19" s="48">
        <f>-'Eng 2-4'!D150</f>
        <v>-131061730</v>
      </c>
      <c r="S19" s="7"/>
      <c r="T19" s="17">
        <f t="shared" si="0"/>
        <v>-131061730</v>
      </c>
    </row>
    <row r="20" spans="1:21" ht="16.5" customHeight="1" thickBot="1">
      <c r="A20" s="4" t="s">
        <v>169</v>
      </c>
      <c r="B20" s="49">
        <f aca="true" t="shared" si="1" ref="B20:L20">SUM(B12:B19)</f>
        <v>6994055190</v>
      </c>
      <c r="C20" s="31"/>
      <c r="D20" s="49">
        <f t="shared" si="1"/>
        <v>33953398340</v>
      </c>
      <c r="E20" s="31">
        <f t="shared" si="1"/>
        <v>0</v>
      </c>
      <c r="F20" s="49">
        <f t="shared" si="1"/>
        <v>11432046462</v>
      </c>
      <c r="G20" s="31">
        <f t="shared" si="1"/>
        <v>0</v>
      </c>
      <c r="H20" s="49">
        <f t="shared" si="1"/>
        <v>-4764910619</v>
      </c>
      <c r="I20" s="31">
        <f t="shared" si="1"/>
        <v>0</v>
      </c>
      <c r="J20" s="49">
        <f t="shared" si="1"/>
        <v>104344130</v>
      </c>
      <c r="K20" s="31">
        <f t="shared" si="1"/>
        <v>0</v>
      </c>
      <c r="L20" s="49">
        <f t="shared" si="1"/>
        <v>-415425</v>
      </c>
      <c r="M20" s="31"/>
      <c r="N20" s="49">
        <f>SUM(N12:N19)</f>
        <v>34880969</v>
      </c>
      <c r="O20" s="31"/>
      <c r="P20" s="49">
        <f>SUM(P12:P19)</f>
        <v>-47669682413</v>
      </c>
      <c r="Q20" s="31">
        <f>SUM(Q12:Q19)</f>
        <v>0</v>
      </c>
      <c r="R20" s="49">
        <f>SUM(R12:R19)</f>
        <v>223229902</v>
      </c>
      <c r="S20" s="31">
        <f>SUM(S12:S19)</f>
        <v>0</v>
      </c>
      <c r="T20" s="49">
        <f>SUM(T12:T19)</f>
        <v>306946536</v>
      </c>
      <c r="U20" s="7">
        <f>T20-'Eng 2-4'!D103</f>
        <v>0</v>
      </c>
    </row>
    <row r="21" spans="1:20" ht="17.25" customHeight="1" thickTop="1">
      <c r="A21" s="4"/>
      <c r="B21" s="31">
        <f>B20-'Eng 2-4'!D87</f>
        <v>0</v>
      </c>
      <c r="C21" s="31"/>
      <c r="D21" s="31">
        <f>D20-'Eng 2-4'!D88</f>
        <v>0</v>
      </c>
      <c r="E21" s="32"/>
      <c r="F21" s="31">
        <f>F20-'Eng 2-4'!D90</f>
        <v>0</v>
      </c>
      <c r="G21" s="32"/>
      <c r="H21" s="31">
        <f>H20-'Eng 2-4'!D92-'Eng 2-4'!D93</f>
        <v>0</v>
      </c>
      <c r="I21" s="32"/>
      <c r="J21" s="31">
        <f>J20-'Eng 2-4'!D94</f>
        <v>0</v>
      </c>
      <c r="K21" s="32"/>
      <c r="L21" s="31">
        <f>L20-'Eng 2-4'!D97</f>
        <v>0</v>
      </c>
      <c r="M21" s="32"/>
      <c r="N21" s="31">
        <f>N20-'Eng 2-4'!D99</f>
        <v>0</v>
      </c>
      <c r="O21" s="32"/>
      <c r="P21" s="31">
        <f>P20-'Eng 2-4'!D100</f>
        <v>0</v>
      </c>
      <c r="Q21" s="31">
        <f>Q20-'Eng 2-4'!E100</f>
        <v>0</v>
      </c>
      <c r="R21" s="31">
        <f>R20-'Eng 2-4'!D102</f>
        <v>0</v>
      </c>
      <c r="S21" s="31">
        <f>S20-'Eng 2-4'!G100</f>
        <v>0</v>
      </c>
      <c r="T21" s="31"/>
    </row>
    <row r="22" spans="1:20" ht="16.5" customHeight="1">
      <c r="A22" s="4" t="s">
        <v>123</v>
      </c>
      <c r="B22" s="17">
        <v>6996485490</v>
      </c>
      <c r="C22" s="17"/>
      <c r="D22" s="17">
        <v>29948486650</v>
      </c>
      <c r="E22" s="17"/>
      <c r="F22" s="17">
        <v>11432046462</v>
      </c>
      <c r="G22" s="17"/>
      <c r="H22" s="17">
        <v>-3436954232</v>
      </c>
      <c r="I22" s="7"/>
      <c r="J22" s="7">
        <v>104344130</v>
      </c>
      <c r="K22" s="7"/>
      <c r="L22" s="7">
        <v>4548851</v>
      </c>
      <c r="M22" s="7"/>
      <c r="N22" s="7">
        <v>34880969</v>
      </c>
      <c r="O22" s="7"/>
      <c r="P22" s="7">
        <v>-44005657999</v>
      </c>
      <c r="Q22" s="7"/>
      <c r="R22" s="7">
        <v>416882791</v>
      </c>
      <c r="S22" s="7"/>
      <c r="T22" s="7">
        <f>SUM(B22:R22)</f>
        <v>1495063112</v>
      </c>
    </row>
    <row r="23" spans="1:20" ht="16.5" customHeight="1">
      <c r="A23" s="8" t="s">
        <v>121</v>
      </c>
      <c r="B23" s="17">
        <v>-1830630</v>
      </c>
      <c r="C23" s="17"/>
      <c r="D23" s="17">
        <v>1830630</v>
      </c>
      <c r="E23" s="17"/>
      <c r="F23" s="16" t="s">
        <v>81</v>
      </c>
      <c r="G23" s="17"/>
      <c r="H23" s="16" t="s">
        <v>81</v>
      </c>
      <c r="I23" s="7"/>
      <c r="J23" s="16" t="s">
        <v>81</v>
      </c>
      <c r="K23" s="7"/>
      <c r="L23" s="16" t="s">
        <v>81</v>
      </c>
      <c r="M23" s="7"/>
      <c r="N23" s="16" t="s">
        <v>81</v>
      </c>
      <c r="O23" s="7"/>
      <c r="P23" s="16" t="s">
        <v>81</v>
      </c>
      <c r="Q23" s="7"/>
      <c r="R23" s="16" t="s">
        <v>81</v>
      </c>
      <c r="S23" s="7"/>
      <c r="T23" s="16" t="s">
        <v>81</v>
      </c>
    </row>
    <row r="24" spans="1:21" ht="16.5" customHeight="1">
      <c r="A24" s="8" t="s">
        <v>171</v>
      </c>
      <c r="B24" s="16" t="s">
        <v>81</v>
      </c>
      <c r="D24" s="17">
        <v>3980300000</v>
      </c>
      <c r="E24" s="17"/>
      <c r="F24" s="16" t="s">
        <v>81</v>
      </c>
      <c r="G24" s="17"/>
      <c r="H24" s="17">
        <v>-1316850178</v>
      </c>
      <c r="I24" s="7"/>
      <c r="J24" s="16" t="s">
        <v>81</v>
      </c>
      <c r="K24" s="7"/>
      <c r="L24" s="16" t="s">
        <v>81</v>
      </c>
      <c r="M24" s="7"/>
      <c r="N24" s="16" t="s">
        <v>81</v>
      </c>
      <c r="O24" s="7"/>
      <c r="P24" s="16" t="s">
        <v>81</v>
      </c>
      <c r="Q24" s="7"/>
      <c r="R24" s="16" t="s">
        <v>81</v>
      </c>
      <c r="S24" s="7"/>
      <c r="T24" s="17">
        <f>SUM(B24:R24)</f>
        <v>2663449822</v>
      </c>
      <c r="U24" s="7"/>
    </row>
    <row r="25" spans="1:21" ht="16.5" customHeight="1">
      <c r="A25" s="8" t="s">
        <v>154</v>
      </c>
      <c r="B25" s="16"/>
      <c r="D25" s="17"/>
      <c r="E25" s="17"/>
      <c r="F25" s="16"/>
      <c r="G25" s="17"/>
      <c r="H25" s="17"/>
      <c r="I25" s="7"/>
      <c r="J25" s="16"/>
      <c r="K25" s="7"/>
      <c r="L25" s="16"/>
      <c r="M25" s="7"/>
      <c r="N25" s="16"/>
      <c r="O25" s="7"/>
      <c r="P25" s="16"/>
      <c r="Q25" s="7"/>
      <c r="R25" s="16"/>
      <c r="S25" s="7"/>
      <c r="T25" s="17"/>
      <c r="U25" s="7"/>
    </row>
    <row r="26" spans="1:21" ht="16.5" customHeight="1">
      <c r="A26" s="8" t="s">
        <v>182</v>
      </c>
      <c r="B26" s="16" t="s">
        <v>81</v>
      </c>
      <c r="C26" s="17"/>
      <c r="D26" s="16" t="s">
        <v>81</v>
      </c>
      <c r="E26" s="17"/>
      <c r="F26" s="16" t="s">
        <v>81</v>
      </c>
      <c r="G26" s="17"/>
      <c r="H26" s="16" t="s">
        <v>81</v>
      </c>
      <c r="I26" s="7"/>
      <c r="J26" s="16" t="s">
        <v>81</v>
      </c>
      <c r="K26" s="7"/>
      <c r="L26" s="16" t="s">
        <v>81</v>
      </c>
      <c r="M26" s="7"/>
      <c r="N26" s="16" t="s">
        <v>81</v>
      </c>
      <c r="O26" s="7"/>
      <c r="P26" s="16" t="s">
        <v>81</v>
      </c>
      <c r="Q26" s="7"/>
      <c r="R26" s="17">
        <v>15300100</v>
      </c>
      <c r="S26" s="16"/>
      <c r="T26" s="7">
        <f aca="true" t="shared" si="2" ref="T26:T32">SUM(B26:R26)</f>
        <v>15300100</v>
      </c>
      <c r="U26" s="7"/>
    </row>
    <row r="27" spans="1:21" ht="16.5" customHeight="1">
      <c r="A27" s="8" t="s">
        <v>159</v>
      </c>
      <c r="B27" s="16" t="s">
        <v>81</v>
      </c>
      <c r="C27" s="17"/>
      <c r="D27" s="16" t="s">
        <v>81</v>
      </c>
      <c r="E27" s="17"/>
      <c r="F27" s="16" t="s">
        <v>81</v>
      </c>
      <c r="G27" s="17"/>
      <c r="H27" s="16" t="s">
        <v>81</v>
      </c>
      <c r="I27" s="7"/>
      <c r="J27" s="16" t="s">
        <v>81</v>
      </c>
      <c r="K27" s="7"/>
      <c r="L27" s="16" t="s">
        <v>81</v>
      </c>
      <c r="M27" s="7"/>
      <c r="N27" s="16" t="s">
        <v>81</v>
      </c>
      <c r="O27" s="7"/>
      <c r="P27" s="16" t="s">
        <v>81</v>
      </c>
      <c r="Q27" s="7"/>
      <c r="R27" s="17">
        <v>-44491601</v>
      </c>
      <c r="S27" s="16"/>
      <c r="T27" s="7">
        <f t="shared" si="2"/>
        <v>-44491601</v>
      </c>
      <c r="U27" s="7"/>
    </row>
    <row r="28" spans="1:20" ht="16.5" customHeight="1">
      <c r="A28" s="8" t="s">
        <v>109</v>
      </c>
      <c r="B28" s="17"/>
      <c r="C28" s="17"/>
      <c r="D28" s="17"/>
      <c r="E28" s="17"/>
      <c r="F28" s="17"/>
      <c r="G28" s="17"/>
      <c r="H28" s="1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2"/>
        <v>0</v>
      </c>
    </row>
    <row r="29" spans="1:20" ht="16.5" customHeight="1">
      <c r="A29" s="8" t="s">
        <v>110</v>
      </c>
      <c r="B29" s="17"/>
      <c r="C29" s="17"/>
      <c r="D29" s="17"/>
      <c r="E29" s="17"/>
      <c r="F29" s="17"/>
      <c r="G29" s="17"/>
      <c r="H29" s="1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2"/>
        <v>0</v>
      </c>
    </row>
    <row r="30" spans="1:20" ht="16.5" customHeight="1">
      <c r="A30" s="8" t="s">
        <v>156</v>
      </c>
      <c r="B30" s="16" t="s">
        <v>81</v>
      </c>
      <c r="C30" s="16"/>
      <c r="D30" s="16" t="s">
        <v>81</v>
      </c>
      <c r="E30" s="17"/>
      <c r="F30" s="16" t="s">
        <v>81</v>
      </c>
      <c r="G30" s="17"/>
      <c r="H30" s="16" t="s">
        <v>81</v>
      </c>
      <c r="I30" s="7"/>
      <c r="J30" s="16" t="s">
        <v>81</v>
      </c>
      <c r="K30" s="7"/>
      <c r="L30" s="7">
        <v>20073624</v>
      </c>
      <c r="M30" s="7"/>
      <c r="N30" s="16" t="s">
        <v>81</v>
      </c>
      <c r="O30" s="7"/>
      <c r="P30" s="16" t="s">
        <v>81</v>
      </c>
      <c r="Q30" s="7"/>
      <c r="R30" s="16" t="s">
        <v>81</v>
      </c>
      <c r="S30" s="7"/>
      <c r="T30" s="7">
        <f t="shared" si="2"/>
        <v>20073624</v>
      </c>
    </row>
    <row r="31" spans="1:20" ht="16.5" customHeight="1">
      <c r="A31" s="8" t="s">
        <v>148</v>
      </c>
      <c r="B31" s="16" t="s">
        <v>81</v>
      </c>
      <c r="C31" s="16"/>
      <c r="D31" s="16" t="s">
        <v>81</v>
      </c>
      <c r="E31" s="17"/>
      <c r="F31" s="16" t="s">
        <v>81</v>
      </c>
      <c r="G31" s="17"/>
      <c r="H31" s="16" t="s">
        <v>81</v>
      </c>
      <c r="I31" s="7"/>
      <c r="J31" s="16" t="s">
        <v>81</v>
      </c>
      <c r="K31" s="7"/>
      <c r="L31" s="16" t="s">
        <v>81</v>
      </c>
      <c r="M31" s="7"/>
      <c r="N31" s="16" t="s">
        <v>81</v>
      </c>
      <c r="O31" s="7"/>
      <c r="P31" s="7">
        <f>'Eng 2-4'!F151</f>
        <v>604913212</v>
      </c>
      <c r="Q31" s="7"/>
      <c r="R31" s="16" t="s">
        <v>81</v>
      </c>
      <c r="S31" s="7"/>
      <c r="T31" s="7">
        <f t="shared" si="2"/>
        <v>604913212</v>
      </c>
    </row>
    <row r="32" spans="1:20" ht="16.5" customHeight="1">
      <c r="A32" s="8" t="s">
        <v>96</v>
      </c>
      <c r="B32" s="36" t="s">
        <v>81</v>
      </c>
      <c r="C32" s="47"/>
      <c r="D32" s="36" t="s">
        <v>81</v>
      </c>
      <c r="E32" s="17"/>
      <c r="F32" s="36" t="s">
        <v>81</v>
      </c>
      <c r="G32" s="17"/>
      <c r="H32" s="36" t="s">
        <v>81</v>
      </c>
      <c r="I32" s="7"/>
      <c r="J32" s="36" t="s">
        <v>81</v>
      </c>
      <c r="K32" s="7"/>
      <c r="L32" s="36" t="s">
        <v>81</v>
      </c>
      <c r="M32" s="7"/>
      <c r="N32" s="36" t="s">
        <v>81</v>
      </c>
      <c r="O32" s="7"/>
      <c r="P32" s="16" t="s">
        <v>81</v>
      </c>
      <c r="Q32" s="7"/>
      <c r="R32" s="48">
        <f>-'Eng 2-4'!F150</f>
        <v>-16755958</v>
      </c>
      <c r="S32" s="7"/>
      <c r="T32" s="7">
        <f t="shared" si="2"/>
        <v>-16755958</v>
      </c>
    </row>
    <row r="33" spans="1:21" ht="16.5" customHeight="1" thickBot="1">
      <c r="A33" s="4" t="s">
        <v>139</v>
      </c>
      <c r="B33" s="49">
        <f>SUM(B22:B32)</f>
        <v>6994654860</v>
      </c>
      <c r="C33" s="31"/>
      <c r="D33" s="49">
        <f aca="true" t="shared" si="3" ref="D33:L33">SUM(D22:D32)</f>
        <v>33930617280</v>
      </c>
      <c r="E33" s="31">
        <f t="shared" si="3"/>
        <v>0</v>
      </c>
      <c r="F33" s="49">
        <f t="shared" si="3"/>
        <v>11432046462</v>
      </c>
      <c r="G33" s="31">
        <f t="shared" si="3"/>
        <v>0</v>
      </c>
      <c r="H33" s="49">
        <f t="shared" si="3"/>
        <v>-4753804410</v>
      </c>
      <c r="I33" s="31">
        <f t="shared" si="3"/>
        <v>0</v>
      </c>
      <c r="J33" s="49">
        <f t="shared" si="3"/>
        <v>104344130</v>
      </c>
      <c r="K33" s="31">
        <f t="shared" si="3"/>
        <v>0</v>
      </c>
      <c r="L33" s="49">
        <f t="shared" si="3"/>
        <v>24622475</v>
      </c>
      <c r="M33" s="31"/>
      <c r="N33" s="49">
        <f>SUM(N22:N32)</f>
        <v>34880969</v>
      </c>
      <c r="O33" s="31"/>
      <c r="P33" s="49">
        <f>SUM(P22:P32)</f>
        <v>-43400744787</v>
      </c>
      <c r="Q33" s="31">
        <f>SUM(Q22:Q32)</f>
        <v>0</v>
      </c>
      <c r="R33" s="49">
        <f>SUM(R22:R32)</f>
        <v>370935332</v>
      </c>
      <c r="S33" s="31">
        <f>SUM(S22:S32)</f>
        <v>0</v>
      </c>
      <c r="T33" s="49">
        <f>SUM(T22:T32)</f>
        <v>4737552311</v>
      </c>
      <c r="U33" s="8">
        <f>T33-'Eng 2-4'!F103</f>
        <v>0</v>
      </c>
    </row>
    <row r="34" spans="1:20" ht="17.25" customHeight="1" thickTop="1">
      <c r="A34" s="4"/>
      <c r="B34" s="32"/>
      <c r="C34" s="32"/>
      <c r="D34" s="1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7.25" customHeight="1">
      <c r="A35" s="4"/>
      <c r="B35" s="32"/>
      <c r="C35" s="32"/>
      <c r="D35" s="1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7.25" customHeight="1">
      <c r="A36" s="4"/>
      <c r="B36" s="32"/>
      <c r="C36" s="32"/>
      <c r="D36" s="1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7" customHeight="1">
      <c r="A37" s="4"/>
      <c r="B37" s="32"/>
      <c r="C37" s="32"/>
      <c r="D37" s="1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7.25" customHeight="1">
      <c r="A38" s="4"/>
      <c r="B38" s="32"/>
      <c r="C38" s="32"/>
      <c r="D38" s="1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7.25" customHeight="1">
      <c r="A39" s="4"/>
      <c r="B39" s="32"/>
      <c r="C39" s="32"/>
      <c r="D39" s="1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43" customFormat="1" ht="16.5" customHeight="1">
      <c r="A40" s="50" t="str">
        <f>'Eng 2-4'!A110</f>
        <v>The accompanying notes on pages 8 to 66 are an integral part of these financial statements.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1"/>
      <c r="P40" s="41"/>
      <c r="Q40" s="41"/>
      <c r="R40" s="41"/>
      <c r="S40" s="41"/>
      <c r="T40" s="41"/>
    </row>
    <row r="41" ht="16.5" customHeight="1">
      <c r="T41" s="7">
        <v>5</v>
      </c>
    </row>
  </sheetData>
  <mergeCells count="3">
    <mergeCell ref="B5:T5"/>
    <mergeCell ref="B8:D8"/>
    <mergeCell ref="A40:N40"/>
  </mergeCells>
  <printOptions/>
  <pageMargins left="0.95" right="0.5" top="0.5" bottom="0.4" header="0.49" footer="0.4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Zeros="0" workbookViewId="0" topLeftCell="B10">
      <selection activeCell="F16" sqref="F16"/>
    </sheetView>
  </sheetViews>
  <sheetFormatPr defaultColWidth="9.140625" defaultRowHeight="16.5" customHeight="1"/>
  <cols>
    <col min="1" max="1" width="32.421875" style="8" customWidth="1"/>
    <col min="2" max="2" width="2.140625" style="21" customWidth="1"/>
    <col min="3" max="3" width="0.9921875" style="21" customWidth="1"/>
    <col min="4" max="4" width="12.140625" style="3" customWidth="1"/>
    <col min="5" max="5" width="0.42578125" style="3" customWidth="1"/>
    <col min="6" max="6" width="13.140625" style="3" customWidth="1"/>
    <col min="7" max="7" width="0.5625" style="3" customWidth="1"/>
    <col min="8" max="8" width="13.57421875" style="3" customWidth="1"/>
    <col min="9" max="9" width="0.5625" style="8" customWidth="1"/>
    <col min="10" max="10" width="13.421875" style="8" customWidth="1"/>
    <col min="11" max="11" width="0.5625" style="8" customWidth="1"/>
    <col min="12" max="12" width="14.00390625" style="8" bestFit="1" customWidth="1"/>
    <col min="13" max="13" width="0.5625" style="8" customWidth="1"/>
    <col min="14" max="14" width="14.28125" style="8" bestFit="1" customWidth="1"/>
    <col min="15" max="15" width="0.5625" style="8" customWidth="1"/>
    <col min="16" max="16" width="10.00390625" style="8" customWidth="1"/>
    <col min="17" max="17" width="0.71875" style="8" customWidth="1"/>
    <col min="18" max="18" width="14.7109375" style="8" customWidth="1"/>
    <col min="19" max="19" width="0.5625" style="8" customWidth="1"/>
    <col min="20" max="20" width="13.57421875" style="8" customWidth="1"/>
    <col min="21" max="21" width="13.00390625" style="8" customWidth="1"/>
    <col min="22" max="16384" width="9.140625" style="8" customWidth="1"/>
  </cols>
  <sheetData>
    <row r="1" spans="1:20" ht="16.5" customHeight="1">
      <c r="A1" s="4" t="str">
        <f>'Eng 2-4'!A1</f>
        <v>True Corporation Public Company Limited</v>
      </c>
      <c r="B1" s="14"/>
      <c r="C1" s="1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6.5" customHeight="1">
      <c r="A2" s="4" t="s">
        <v>195</v>
      </c>
      <c r="B2" s="14"/>
      <c r="C2" s="14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6.5" customHeight="1">
      <c r="A3" s="9" t="str">
        <f>'Eng 5'!A3</f>
        <v>For the years ended 31 December 2005 and 2004</v>
      </c>
      <c r="B3" s="15"/>
      <c r="C3" s="15"/>
      <c r="D3" s="41"/>
      <c r="E3" s="41"/>
      <c r="F3" s="41"/>
      <c r="G3" s="41"/>
      <c r="H3" s="41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6.5" customHeight="1">
      <c r="A4" s="28"/>
      <c r="B4" s="45"/>
      <c r="C4" s="45"/>
      <c r="D4" s="32"/>
      <c r="E4" s="32"/>
      <c r="F4" s="32"/>
      <c r="G4" s="32"/>
      <c r="H4" s="32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4:20" s="21" customFormat="1" ht="16.5" customHeight="1">
      <c r="D5" s="12" t="s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4:20" s="21" customFormat="1" ht="16.5" customHeight="1">
      <c r="D6" s="45"/>
      <c r="E6" s="45"/>
      <c r="F6" s="45"/>
      <c r="G6" s="45"/>
      <c r="H6" s="45"/>
      <c r="I6" s="45"/>
      <c r="J6" s="45"/>
      <c r="K6" s="45"/>
      <c r="L6" s="45"/>
      <c r="M6" s="45"/>
      <c r="N6" s="14" t="s">
        <v>98</v>
      </c>
      <c r="O6" s="45"/>
      <c r="P6" s="45"/>
      <c r="Q6" s="45"/>
      <c r="R6" s="45"/>
      <c r="S6" s="45"/>
      <c r="T6" s="45"/>
    </row>
    <row r="7" spans="4:20" s="21" customFormat="1" ht="16.5" customHeight="1">
      <c r="D7" s="45"/>
      <c r="E7" s="45"/>
      <c r="F7" s="45"/>
      <c r="G7" s="45"/>
      <c r="H7" s="45"/>
      <c r="I7" s="45"/>
      <c r="J7" s="45"/>
      <c r="K7" s="45"/>
      <c r="L7" s="45"/>
      <c r="M7" s="45"/>
      <c r="N7" s="14" t="s">
        <v>131</v>
      </c>
      <c r="O7" s="45"/>
      <c r="P7" s="45"/>
      <c r="Q7" s="45"/>
      <c r="R7" s="45"/>
      <c r="S7" s="45"/>
      <c r="T7" s="45"/>
    </row>
    <row r="8" spans="4:20" s="21" customFormat="1" ht="16.5" customHeight="1">
      <c r="D8" s="12" t="s">
        <v>82</v>
      </c>
      <c r="E8" s="12"/>
      <c r="F8" s="12"/>
      <c r="G8" s="14"/>
      <c r="H8" s="14"/>
      <c r="I8" s="14"/>
      <c r="J8" s="14"/>
      <c r="K8" s="14"/>
      <c r="L8" s="14" t="s">
        <v>60</v>
      </c>
      <c r="M8" s="14"/>
      <c r="N8" s="14" t="s">
        <v>111</v>
      </c>
      <c r="O8" s="14"/>
      <c r="P8" s="14"/>
      <c r="Q8" s="14"/>
      <c r="R8" s="14"/>
      <c r="S8" s="14"/>
      <c r="T8" s="14"/>
    </row>
    <row r="9" spans="4:20" s="21" customFormat="1" ht="16.5" customHeight="1">
      <c r="D9" s="14" t="s">
        <v>83</v>
      </c>
      <c r="E9" s="14"/>
      <c r="F9" s="14" t="s">
        <v>85</v>
      </c>
      <c r="G9" s="14"/>
      <c r="H9" s="14" t="s">
        <v>86</v>
      </c>
      <c r="I9" s="14"/>
      <c r="J9" s="14" t="s">
        <v>88</v>
      </c>
      <c r="K9" s="14"/>
      <c r="L9" s="14" t="s">
        <v>89</v>
      </c>
      <c r="M9" s="14"/>
      <c r="N9" s="14" t="s">
        <v>112</v>
      </c>
      <c r="O9" s="14"/>
      <c r="P9" s="14" t="s">
        <v>90</v>
      </c>
      <c r="Q9" s="14"/>
      <c r="R9" s="14"/>
      <c r="S9" s="14"/>
      <c r="T9" s="14"/>
    </row>
    <row r="10" spans="4:20" s="21" customFormat="1" ht="16.5" customHeight="1">
      <c r="D10" s="14" t="s">
        <v>84</v>
      </c>
      <c r="E10" s="14"/>
      <c r="F10" s="14" t="s">
        <v>84</v>
      </c>
      <c r="G10" s="14"/>
      <c r="H10" s="14" t="s">
        <v>87</v>
      </c>
      <c r="I10" s="14"/>
      <c r="J10" s="14" t="s">
        <v>87</v>
      </c>
      <c r="K10" s="14"/>
      <c r="L10" s="14" t="s">
        <v>61</v>
      </c>
      <c r="M10" s="14"/>
      <c r="N10" s="14" t="s">
        <v>113</v>
      </c>
      <c r="O10" s="14"/>
      <c r="P10" s="14" t="s">
        <v>91</v>
      </c>
      <c r="Q10" s="14"/>
      <c r="R10" s="14" t="s">
        <v>15</v>
      </c>
      <c r="S10" s="14"/>
      <c r="T10" s="14" t="s">
        <v>62</v>
      </c>
    </row>
    <row r="11" spans="4:20" s="21" customFormat="1" ht="16.5" customHeight="1">
      <c r="D11" s="15" t="s">
        <v>80</v>
      </c>
      <c r="F11" s="15" t="str">
        <f>D11</f>
        <v>Baht </v>
      </c>
      <c r="H11" s="15" t="str">
        <f>F11</f>
        <v>Baht </v>
      </c>
      <c r="J11" s="15" t="str">
        <f>H11</f>
        <v>Baht </v>
      </c>
      <c r="L11" s="15" t="s">
        <v>79</v>
      </c>
      <c r="M11" s="14"/>
      <c r="N11" s="15" t="s">
        <v>79</v>
      </c>
      <c r="P11" s="15" t="str">
        <f>J11</f>
        <v>Baht </v>
      </c>
      <c r="R11" s="15" t="str">
        <f>P11</f>
        <v>Baht </v>
      </c>
      <c r="T11" s="15" t="str">
        <f>R11</f>
        <v>Baht </v>
      </c>
    </row>
    <row r="12" spans="1:21" ht="16.5" customHeight="1">
      <c r="A12" s="4" t="s">
        <v>168</v>
      </c>
      <c r="B12" s="8"/>
      <c r="C12" s="8"/>
      <c r="D12" s="17">
        <v>6994654860</v>
      </c>
      <c r="E12" s="17">
        <v>0</v>
      </c>
      <c r="F12" s="17">
        <v>33930617280</v>
      </c>
      <c r="G12" s="17">
        <v>0</v>
      </c>
      <c r="H12" s="17">
        <v>11432046462</v>
      </c>
      <c r="I12" s="17">
        <v>0</v>
      </c>
      <c r="J12" s="17">
        <v>-4753804410</v>
      </c>
      <c r="K12" s="7"/>
      <c r="L12" s="7">
        <v>104344130</v>
      </c>
      <c r="N12" s="7">
        <v>24622475</v>
      </c>
      <c r="O12" s="7">
        <v>0</v>
      </c>
      <c r="P12" s="7">
        <v>34880969</v>
      </c>
      <c r="Q12" s="7">
        <v>0</v>
      </c>
      <c r="R12" s="7">
        <v>-43400744787</v>
      </c>
      <c r="T12" s="7">
        <f>SUM(D12:R12)</f>
        <v>4366616979</v>
      </c>
      <c r="U12" s="7">
        <f>T12-'Eng 2-4'!J103</f>
        <v>0</v>
      </c>
    </row>
    <row r="13" spans="1:21" ht="16.5" customHeight="1">
      <c r="A13" s="8" t="s">
        <v>172</v>
      </c>
      <c r="B13" s="8"/>
      <c r="C13" s="8"/>
      <c r="D13" s="17">
        <f>'Eng 5'!B13</f>
        <v>-599670</v>
      </c>
      <c r="E13" s="17"/>
      <c r="F13" s="17">
        <f>'Eng 5'!D13</f>
        <v>599670</v>
      </c>
      <c r="G13" s="17"/>
      <c r="H13" s="16" t="s">
        <v>81</v>
      </c>
      <c r="I13" s="17"/>
      <c r="J13" s="16" t="s">
        <v>81</v>
      </c>
      <c r="L13" s="16" t="s">
        <v>81</v>
      </c>
      <c r="N13" s="16" t="s">
        <v>81</v>
      </c>
      <c r="P13" s="16" t="s">
        <v>81</v>
      </c>
      <c r="R13" s="16" t="s">
        <v>81</v>
      </c>
      <c r="T13" s="16" t="s">
        <v>81</v>
      </c>
      <c r="U13" s="7"/>
    </row>
    <row r="14" spans="1:21" ht="16.5" customHeight="1">
      <c r="A14" s="8" t="s">
        <v>171</v>
      </c>
      <c r="B14" s="8"/>
      <c r="C14" s="8"/>
      <c r="D14" s="16" t="s">
        <v>81</v>
      </c>
      <c r="E14" s="17"/>
      <c r="F14" s="17">
        <f>'Eng 5'!D14</f>
        <v>22181390</v>
      </c>
      <c r="G14" s="17"/>
      <c r="H14" s="16" t="s">
        <v>81</v>
      </c>
      <c r="I14" s="17"/>
      <c r="J14" s="17">
        <f>'Eng 5'!H14</f>
        <v>-11106209</v>
      </c>
      <c r="L14" s="16" t="s">
        <v>81</v>
      </c>
      <c r="N14" s="16" t="s">
        <v>81</v>
      </c>
      <c r="P14" s="16" t="s">
        <v>81</v>
      </c>
      <c r="R14" s="16" t="s">
        <v>81</v>
      </c>
      <c r="T14" s="7">
        <f>SUM(D14:R14)</f>
        <v>11075181</v>
      </c>
      <c r="U14" s="7"/>
    </row>
    <row r="15" spans="1:21" ht="16.5" customHeight="1">
      <c r="A15" s="8" t="s">
        <v>189</v>
      </c>
      <c r="B15" s="8"/>
      <c r="C15" s="8"/>
      <c r="D15" s="16"/>
      <c r="E15" s="17"/>
      <c r="F15" s="17"/>
      <c r="G15" s="17"/>
      <c r="H15" s="16"/>
      <c r="I15" s="17"/>
      <c r="J15" s="17"/>
      <c r="L15" s="16"/>
      <c r="N15" s="16"/>
      <c r="P15" s="16"/>
      <c r="R15" s="16"/>
      <c r="T15" s="7">
        <f>SUM(D15:R15)</f>
        <v>0</v>
      </c>
      <c r="U15" s="7"/>
    </row>
    <row r="16" spans="1:21" ht="16.5" customHeight="1">
      <c r="A16" s="8" t="s">
        <v>156</v>
      </c>
      <c r="B16" s="8"/>
      <c r="C16" s="8"/>
      <c r="D16" s="47" t="s">
        <v>81</v>
      </c>
      <c r="E16" s="32"/>
      <c r="F16" s="47" t="s">
        <v>81</v>
      </c>
      <c r="G16" s="32"/>
      <c r="H16" s="47" t="s">
        <v>81</v>
      </c>
      <c r="I16" s="32"/>
      <c r="J16" s="47" t="s">
        <v>81</v>
      </c>
      <c r="K16" s="43"/>
      <c r="L16" s="47" t="s">
        <v>81</v>
      </c>
      <c r="N16" s="17">
        <f>'Eng 5'!L16</f>
        <v>-25037900</v>
      </c>
      <c r="P16" s="16" t="s">
        <v>81</v>
      </c>
      <c r="R16" s="16" t="s">
        <v>81</v>
      </c>
      <c r="T16" s="7">
        <f>SUM(D16:R16)</f>
        <v>-25037900</v>
      </c>
      <c r="U16" s="7"/>
    </row>
    <row r="17" spans="1:21" ht="16.5" customHeight="1">
      <c r="A17" s="51" t="s">
        <v>140</v>
      </c>
      <c r="B17" s="8"/>
      <c r="C17" s="8"/>
      <c r="D17" s="36" t="s">
        <v>81</v>
      </c>
      <c r="F17" s="36" t="s">
        <v>81</v>
      </c>
      <c r="H17" s="36" t="s">
        <v>81</v>
      </c>
      <c r="I17" s="3"/>
      <c r="J17" s="36" t="s">
        <v>81</v>
      </c>
      <c r="L17" s="36" t="s">
        <v>81</v>
      </c>
      <c r="N17" s="36" t="s">
        <v>81</v>
      </c>
      <c r="O17" s="43"/>
      <c r="P17" s="36" t="s">
        <v>81</v>
      </c>
      <c r="R17" s="17">
        <f>'Eng 2-4'!H151</f>
        <v>-4268937626</v>
      </c>
      <c r="T17" s="7">
        <f>SUM(D17:R17)</f>
        <v>-4268937626</v>
      </c>
      <c r="U17" s="7"/>
    </row>
    <row r="18" spans="1:21" ht="16.5" customHeight="1" thickBot="1">
      <c r="A18" s="4" t="s">
        <v>169</v>
      </c>
      <c r="D18" s="49">
        <f aca="true" t="shared" si="0" ref="D18:J18">SUM(D12:D17)</f>
        <v>6994055190</v>
      </c>
      <c r="E18" s="31">
        <f t="shared" si="0"/>
        <v>0</v>
      </c>
      <c r="F18" s="49">
        <f t="shared" si="0"/>
        <v>33953398340</v>
      </c>
      <c r="G18" s="31">
        <f t="shared" si="0"/>
        <v>0</v>
      </c>
      <c r="H18" s="49">
        <f t="shared" si="0"/>
        <v>11432046462</v>
      </c>
      <c r="I18" s="31">
        <f t="shared" si="0"/>
        <v>0</v>
      </c>
      <c r="J18" s="49">
        <f t="shared" si="0"/>
        <v>-4764910619</v>
      </c>
      <c r="K18" s="31"/>
      <c r="L18" s="49">
        <f>SUM(L12:L17)</f>
        <v>104344130</v>
      </c>
      <c r="M18" s="31"/>
      <c r="N18" s="49">
        <f aca="true" t="shared" si="1" ref="N18:T18">SUM(N12:N17)</f>
        <v>-415425</v>
      </c>
      <c r="O18" s="31">
        <f t="shared" si="1"/>
        <v>0</v>
      </c>
      <c r="P18" s="49">
        <f t="shared" si="1"/>
        <v>34880969</v>
      </c>
      <c r="Q18" s="31">
        <f t="shared" si="1"/>
        <v>0</v>
      </c>
      <c r="R18" s="49">
        <f t="shared" si="1"/>
        <v>-47669682413</v>
      </c>
      <c r="S18" s="31">
        <f t="shared" si="1"/>
        <v>0</v>
      </c>
      <c r="T18" s="49">
        <f t="shared" si="1"/>
        <v>83716634</v>
      </c>
      <c r="U18" s="7">
        <f>T18-'Eng 2-4'!H103</f>
        <v>0</v>
      </c>
    </row>
    <row r="19" spans="4:20" ht="16.5" customHeight="1" thickTop="1">
      <c r="D19" s="52">
        <f>D18-'Eng 2-4'!H87</f>
        <v>0</v>
      </c>
      <c r="E19" s="32"/>
      <c r="F19" s="52">
        <f>F18-'Eng 2-4'!H88</f>
        <v>0</v>
      </c>
      <c r="G19" s="32"/>
      <c r="H19" s="52">
        <f>H18-'Eng 2-4'!H90</f>
        <v>0</v>
      </c>
      <c r="I19" s="43"/>
      <c r="J19" s="53">
        <f>J18-'Eng 2-4'!H92-'Eng 2-4'!H93</f>
        <v>0</v>
      </c>
      <c r="K19" s="43"/>
      <c r="L19" s="43">
        <f>L18-'Eng 2-4'!H94</f>
        <v>0</v>
      </c>
      <c r="M19" s="43"/>
      <c r="N19" s="43">
        <f>N18-'Eng 2-4'!H97</f>
        <v>0</v>
      </c>
      <c r="O19" s="43"/>
      <c r="P19" s="43">
        <f>P18-'Eng 2-4'!H99</f>
        <v>0</v>
      </c>
      <c r="Q19" s="43"/>
      <c r="R19" s="53">
        <f>R18-'Eng 2-4'!H100</f>
        <v>0</v>
      </c>
      <c r="S19" s="43"/>
      <c r="T19" s="53"/>
    </row>
    <row r="20" spans="4:20" ht="16.5" customHeight="1">
      <c r="D20" s="32"/>
      <c r="E20" s="32"/>
      <c r="F20" s="32"/>
      <c r="G20" s="32"/>
      <c r="H20" s="3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1:20" ht="16.5" customHeight="1">
      <c r="A21" s="4" t="s">
        <v>123</v>
      </c>
      <c r="D21" s="17">
        <v>6996485490</v>
      </c>
      <c r="E21" s="17"/>
      <c r="F21" s="17">
        <v>29948486650</v>
      </c>
      <c r="G21" s="17"/>
      <c r="H21" s="17">
        <v>11432046462</v>
      </c>
      <c r="I21" s="17"/>
      <c r="J21" s="17">
        <v>-3436954232</v>
      </c>
      <c r="K21" s="7"/>
      <c r="L21" s="7">
        <v>104344130</v>
      </c>
      <c r="M21" s="7"/>
      <c r="N21" s="7">
        <v>4548851</v>
      </c>
      <c r="O21" s="7"/>
      <c r="P21" s="7">
        <v>34880969</v>
      </c>
      <c r="Q21" s="7"/>
      <c r="R21" s="7">
        <v>-44005657999</v>
      </c>
      <c r="T21" s="7">
        <f>SUM(D21:R21)</f>
        <v>1078180321</v>
      </c>
    </row>
    <row r="22" spans="1:20" ht="16.5" customHeight="1">
      <c r="A22" s="8" t="s">
        <v>121</v>
      </c>
      <c r="D22" s="17">
        <f>'Eng 5'!B23</f>
        <v>-1830630</v>
      </c>
      <c r="E22" s="17"/>
      <c r="F22" s="17">
        <f>'Eng 5'!D23</f>
        <v>1830630</v>
      </c>
      <c r="G22" s="17"/>
      <c r="H22" s="16" t="s">
        <v>81</v>
      </c>
      <c r="I22" s="17"/>
      <c r="J22" s="16" t="s">
        <v>81</v>
      </c>
      <c r="K22" s="7"/>
      <c r="L22" s="16" t="s">
        <v>81</v>
      </c>
      <c r="M22" s="7"/>
      <c r="N22" s="16" t="s">
        <v>81</v>
      </c>
      <c r="O22" s="7"/>
      <c r="P22" s="16" t="s">
        <v>81</v>
      </c>
      <c r="Q22" s="7"/>
      <c r="R22" s="16" t="s">
        <v>81</v>
      </c>
      <c r="S22" s="7"/>
      <c r="T22" s="16" t="s">
        <v>81</v>
      </c>
    </row>
    <row r="23" spans="1:21" ht="16.5" customHeight="1">
      <c r="A23" s="8" t="s">
        <v>171</v>
      </c>
      <c r="B23" s="8"/>
      <c r="C23" s="8"/>
      <c r="D23" s="16" t="s">
        <v>81</v>
      </c>
      <c r="E23" s="17"/>
      <c r="F23" s="17">
        <v>3980300000</v>
      </c>
      <c r="G23" s="17"/>
      <c r="H23" s="16" t="s">
        <v>81</v>
      </c>
      <c r="I23" s="17"/>
      <c r="J23" s="17">
        <v>-1316850178</v>
      </c>
      <c r="L23" s="16" t="s">
        <v>81</v>
      </c>
      <c r="N23" s="16" t="s">
        <v>81</v>
      </c>
      <c r="P23" s="16" t="s">
        <v>81</v>
      </c>
      <c r="R23" s="16" t="s">
        <v>81</v>
      </c>
      <c r="T23" s="7">
        <f>SUM(D23:R23)</f>
        <v>2663449822</v>
      </c>
      <c r="U23" s="7"/>
    </row>
    <row r="24" spans="1:20" ht="16.5" customHeight="1">
      <c r="A24" s="8" t="s">
        <v>109</v>
      </c>
      <c r="D24" s="21"/>
      <c r="F24" s="21"/>
      <c r="H24" s="21"/>
      <c r="I24" s="3"/>
      <c r="J24" s="21"/>
      <c r="L24" s="21"/>
      <c r="N24" s="7"/>
      <c r="P24" s="21"/>
      <c r="R24" s="21"/>
      <c r="T24" s="7">
        <f>SUM(D24:R24)</f>
        <v>0</v>
      </c>
    </row>
    <row r="25" spans="1:20" ht="16.5" customHeight="1">
      <c r="A25" s="51" t="s">
        <v>115</v>
      </c>
      <c r="D25" s="21"/>
      <c r="F25" s="21"/>
      <c r="H25" s="21"/>
      <c r="I25" s="3"/>
      <c r="J25" s="21"/>
      <c r="L25" s="21"/>
      <c r="N25" s="7"/>
      <c r="P25" s="21"/>
      <c r="R25" s="21"/>
      <c r="T25" s="7">
        <f>SUM(D25:R25)</f>
        <v>0</v>
      </c>
    </row>
    <row r="26" spans="1:20" ht="16.5" customHeight="1">
      <c r="A26" s="51" t="s">
        <v>157</v>
      </c>
      <c r="D26" s="16" t="s">
        <v>81</v>
      </c>
      <c r="F26" s="16" t="s">
        <v>81</v>
      </c>
      <c r="H26" s="16" t="s">
        <v>81</v>
      </c>
      <c r="I26" s="3"/>
      <c r="J26" s="16" t="s">
        <v>81</v>
      </c>
      <c r="L26" s="16" t="s">
        <v>81</v>
      </c>
      <c r="N26" s="17">
        <f>'Eng 5'!L30</f>
        <v>20073624</v>
      </c>
      <c r="P26" s="16" t="s">
        <v>81</v>
      </c>
      <c r="R26" s="16" t="s">
        <v>81</v>
      </c>
      <c r="T26" s="7">
        <f>SUM(D26:R26)</f>
        <v>20073624</v>
      </c>
    </row>
    <row r="27" spans="1:20" ht="16.5" customHeight="1">
      <c r="A27" s="8" t="s">
        <v>148</v>
      </c>
      <c r="D27" s="36" t="s">
        <v>81</v>
      </c>
      <c r="F27" s="36" t="s">
        <v>81</v>
      </c>
      <c r="H27" s="36" t="s">
        <v>81</v>
      </c>
      <c r="I27" s="3"/>
      <c r="J27" s="36" t="s">
        <v>81</v>
      </c>
      <c r="L27" s="36" t="s">
        <v>81</v>
      </c>
      <c r="N27" s="36" t="s">
        <v>81</v>
      </c>
      <c r="O27" s="43"/>
      <c r="P27" s="36" t="s">
        <v>81</v>
      </c>
      <c r="R27" s="17">
        <f>'Eng 2-4'!J151</f>
        <v>604913212</v>
      </c>
      <c r="T27" s="7">
        <f>SUM(D27:R27)</f>
        <v>604913212</v>
      </c>
    </row>
    <row r="28" spans="1:21" ht="16.5" customHeight="1" thickBot="1">
      <c r="A28" s="4" t="s">
        <v>139</v>
      </c>
      <c r="D28" s="49">
        <f aca="true" t="shared" si="2" ref="D28:J28">SUM(D21:D27)</f>
        <v>6994654860</v>
      </c>
      <c r="E28" s="31">
        <f t="shared" si="2"/>
        <v>0</v>
      </c>
      <c r="F28" s="49">
        <f t="shared" si="2"/>
        <v>33930617280</v>
      </c>
      <c r="G28" s="31">
        <f t="shared" si="2"/>
        <v>0</v>
      </c>
      <c r="H28" s="49">
        <f t="shared" si="2"/>
        <v>11432046462</v>
      </c>
      <c r="I28" s="31">
        <f t="shared" si="2"/>
        <v>0</v>
      </c>
      <c r="J28" s="49">
        <f t="shared" si="2"/>
        <v>-4753804410</v>
      </c>
      <c r="K28" s="31"/>
      <c r="L28" s="49">
        <f>SUM(L21:L27)</f>
        <v>104344130</v>
      </c>
      <c r="M28" s="31"/>
      <c r="N28" s="49">
        <f aca="true" t="shared" si="3" ref="N28:T28">SUM(N21:N27)</f>
        <v>24622475</v>
      </c>
      <c r="O28" s="31">
        <f t="shared" si="3"/>
        <v>0</v>
      </c>
      <c r="P28" s="49">
        <f t="shared" si="3"/>
        <v>34880969</v>
      </c>
      <c r="Q28" s="31">
        <f t="shared" si="3"/>
        <v>0</v>
      </c>
      <c r="R28" s="49">
        <f t="shared" si="3"/>
        <v>-43400744787</v>
      </c>
      <c r="S28" s="31">
        <f t="shared" si="3"/>
        <v>0</v>
      </c>
      <c r="T28" s="49">
        <f t="shared" si="3"/>
        <v>4366616979</v>
      </c>
      <c r="U28" s="8">
        <f>T28-'Eng 2-4'!J103</f>
        <v>0</v>
      </c>
    </row>
    <row r="29" spans="1:20" ht="16.5" customHeight="1" thickTop="1">
      <c r="A29" s="4"/>
      <c r="D29" s="32"/>
      <c r="F29" s="32"/>
      <c r="H29" s="32"/>
      <c r="J29" s="32"/>
      <c r="K29" s="43"/>
      <c r="P29" s="32"/>
      <c r="R29" s="54"/>
      <c r="T29" s="32"/>
    </row>
    <row r="30" spans="1:20" ht="18" customHeight="1">
      <c r="A30" s="4"/>
      <c r="D30" s="32"/>
      <c r="F30" s="32"/>
      <c r="H30" s="32"/>
      <c r="J30" s="32"/>
      <c r="P30" s="32"/>
      <c r="R30" s="54"/>
      <c r="T30" s="32"/>
    </row>
    <row r="31" spans="1:20" ht="18" customHeight="1">
      <c r="A31" s="4"/>
      <c r="D31" s="32"/>
      <c r="F31" s="32"/>
      <c r="H31" s="32"/>
      <c r="J31" s="32"/>
      <c r="P31" s="32"/>
      <c r="R31" s="54"/>
      <c r="T31" s="32"/>
    </row>
    <row r="32" spans="1:20" ht="18" customHeight="1">
      <c r="A32" s="4"/>
      <c r="D32" s="32"/>
      <c r="F32" s="32"/>
      <c r="H32" s="32"/>
      <c r="J32" s="32"/>
      <c r="P32" s="32"/>
      <c r="R32" s="54"/>
      <c r="T32" s="32"/>
    </row>
    <row r="33" spans="1:20" ht="18" customHeight="1">
      <c r="A33" s="4"/>
      <c r="D33" s="32"/>
      <c r="F33" s="32"/>
      <c r="H33" s="32"/>
      <c r="J33" s="32"/>
      <c r="P33" s="32"/>
      <c r="R33" s="54"/>
      <c r="T33" s="32"/>
    </row>
    <row r="34" spans="1:20" ht="18" customHeight="1">
      <c r="A34" s="4"/>
      <c r="D34" s="32"/>
      <c r="F34" s="32"/>
      <c r="H34" s="32"/>
      <c r="J34" s="32"/>
      <c r="P34" s="32"/>
      <c r="R34" s="54"/>
      <c r="T34" s="32"/>
    </row>
    <row r="35" spans="1:20" ht="24" customHeight="1">
      <c r="A35" s="50" t="str">
        <f>'Eng 5'!A40:J40</f>
        <v>The accompanying notes on pages 8 to 66 are an integral part of these financial statements.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ht="16.5" customHeight="1">
      <c r="T36" s="7">
        <v>6</v>
      </c>
    </row>
  </sheetData>
  <mergeCells count="3">
    <mergeCell ref="D5:T5"/>
    <mergeCell ref="D8:F8"/>
    <mergeCell ref="A35:T35"/>
  </mergeCells>
  <printOptions/>
  <pageMargins left="0.9" right="0.5" top="0.5" bottom="0.4" header="0.49" footer="0.4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3" sqref="A13"/>
    </sheetView>
  </sheetViews>
  <sheetFormatPr defaultColWidth="9.140625" defaultRowHeight="16.5" customHeight="1"/>
  <cols>
    <col min="1" max="1" width="40.140625" style="2" customWidth="1"/>
    <col min="2" max="2" width="5.140625" style="2" customWidth="1"/>
    <col min="3" max="3" width="0.42578125" style="2" customWidth="1"/>
    <col min="4" max="4" width="14.421875" style="2" customWidth="1"/>
    <col min="5" max="5" width="0.5625" style="2" customWidth="1"/>
    <col min="6" max="6" width="14.28125" style="2" customWidth="1"/>
    <col min="7" max="7" width="0.42578125" style="2" customWidth="1"/>
    <col min="8" max="8" width="13.57421875" style="2" customWidth="1"/>
    <col min="9" max="9" width="0.42578125" style="2" customWidth="1"/>
    <col min="10" max="10" width="13.57421875" style="2" customWidth="1"/>
    <col min="11" max="16384" width="9.140625" style="61" customWidth="1"/>
  </cols>
  <sheetData>
    <row r="1" spans="1:10" s="8" customFormat="1" ht="16.5" customHeight="1">
      <c r="A1" s="28" t="str">
        <f>'Eng 2-4'!A1</f>
        <v>True Corporation Public Company Limited</v>
      </c>
      <c r="B1" s="29"/>
      <c r="C1" s="30"/>
      <c r="D1" s="30"/>
      <c r="E1" s="30"/>
      <c r="F1" s="30"/>
      <c r="G1" s="30"/>
      <c r="H1" s="30"/>
      <c r="I1" s="30"/>
      <c r="J1" s="30"/>
    </row>
    <row r="2" spans="1:10" s="8" customFormat="1" ht="16.5" customHeight="1">
      <c r="A2" s="28" t="s">
        <v>141</v>
      </c>
      <c r="B2" s="29"/>
      <c r="C2" s="30"/>
      <c r="D2" s="30"/>
      <c r="E2" s="30"/>
      <c r="F2" s="30"/>
      <c r="G2" s="30"/>
      <c r="H2" s="30"/>
      <c r="I2" s="30"/>
      <c r="J2" s="30"/>
    </row>
    <row r="3" spans="1:10" s="8" customFormat="1" ht="16.5" customHeight="1">
      <c r="A3" s="9" t="str">
        <f>'Eng 2-4'!A115</f>
        <v>For the years ended 31 December 2005 and 2004</v>
      </c>
      <c r="B3" s="10"/>
      <c r="C3" s="11"/>
      <c r="D3" s="11"/>
      <c r="E3" s="11"/>
      <c r="F3" s="11"/>
      <c r="G3" s="11"/>
      <c r="H3" s="11"/>
      <c r="I3" s="11"/>
      <c r="J3" s="11"/>
    </row>
    <row r="4" spans="2:10" s="8" customFormat="1" ht="7.5" customHeight="1">
      <c r="B4" s="16"/>
      <c r="C4" s="3"/>
      <c r="D4" s="3"/>
      <c r="E4" s="3"/>
      <c r="F4" s="3"/>
      <c r="G4" s="3"/>
      <c r="H4" s="3"/>
      <c r="I4" s="3"/>
      <c r="J4" s="3"/>
    </row>
    <row r="5" spans="2:10" s="8" customFormat="1" ht="14.25" customHeight="1">
      <c r="B5" s="16"/>
      <c r="C5" s="3"/>
      <c r="D5" s="12" t="s">
        <v>1</v>
      </c>
      <c r="E5" s="12"/>
      <c r="F5" s="12"/>
      <c r="G5" s="6"/>
      <c r="H5" s="12" t="s">
        <v>2</v>
      </c>
      <c r="I5" s="12"/>
      <c r="J5" s="12"/>
    </row>
    <row r="6" spans="2:10" s="8" customFormat="1" ht="14.25" customHeight="1">
      <c r="B6" s="16"/>
      <c r="C6" s="3"/>
      <c r="D6" s="39" t="s">
        <v>31</v>
      </c>
      <c r="E6" s="14"/>
      <c r="F6" s="39" t="s">
        <v>31</v>
      </c>
      <c r="G6" s="14"/>
      <c r="H6" s="39" t="s">
        <v>31</v>
      </c>
      <c r="I6" s="14"/>
      <c r="J6" s="39" t="s">
        <v>31</v>
      </c>
    </row>
    <row r="7" spans="2:10" s="8" customFormat="1" ht="14.25" customHeight="1">
      <c r="B7" s="16"/>
      <c r="C7" s="3"/>
      <c r="D7" s="13" t="s">
        <v>166</v>
      </c>
      <c r="E7" s="14"/>
      <c r="F7" s="13" t="s">
        <v>104</v>
      </c>
      <c r="G7" s="14"/>
      <c r="H7" s="13" t="str">
        <f>D7</f>
        <v>2005</v>
      </c>
      <c r="I7" s="14"/>
      <c r="J7" s="13" t="str">
        <f>F7</f>
        <v>2004</v>
      </c>
    </row>
    <row r="8" spans="2:10" s="8" customFormat="1" ht="14.25" customHeight="1">
      <c r="B8" s="10" t="s">
        <v>3</v>
      </c>
      <c r="C8" s="3"/>
      <c r="D8" s="15" t="s">
        <v>80</v>
      </c>
      <c r="E8" s="14"/>
      <c r="F8" s="15" t="s">
        <v>80</v>
      </c>
      <c r="G8" s="14"/>
      <c r="H8" s="15" t="str">
        <f>F8</f>
        <v>Baht </v>
      </c>
      <c r="I8" s="14"/>
      <c r="J8" s="15" t="str">
        <f>H8</f>
        <v>Baht </v>
      </c>
    </row>
    <row r="9" spans="2:10" s="8" customFormat="1" ht="4.5" customHeight="1">
      <c r="B9" s="16"/>
      <c r="C9" s="3"/>
      <c r="D9" s="55"/>
      <c r="E9" s="3"/>
      <c r="F9" s="55"/>
      <c r="G9" s="3"/>
      <c r="H9" s="55"/>
      <c r="I9" s="3"/>
      <c r="J9" s="55"/>
    </row>
    <row r="10" spans="1:10" s="8" customFormat="1" ht="15.75" customHeight="1">
      <c r="A10" s="4" t="s">
        <v>25</v>
      </c>
      <c r="B10" s="47">
        <v>30</v>
      </c>
      <c r="C10" s="3"/>
      <c r="D10" s="33">
        <v>11604117513</v>
      </c>
      <c r="E10" s="17"/>
      <c r="F10" s="33">
        <v>7381371841</v>
      </c>
      <c r="G10" s="17"/>
      <c r="H10" s="33">
        <v>5141292982</v>
      </c>
      <c r="I10" s="17"/>
      <c r="J10" s="33">
        <v>7641434770</v>
      </c>
    </row>
    <row r="11" spans="2:10" s="8" customFormat="1" ht="11.25" customHeight="1">
      <c r="B11" s="47"/>
      <c r="C11" s="3"/>
      <c r="D11" s="56"/>
      <c r="E11" s="17"/>
      <c r="F11" s="56"/>
      <c r="G11" s="17"/>
      <c r="H11" s="56"/>
      <c r="I11" s="17"/>
      <c r="J11" s="56"/>
    </row>
    <row r="12" spans="1:10" s="8" customFormat="1" ht="15.75" customHeight="1">
      <c r="A12" s="4" t="s">
        <v>26</v>
      </c>
      <c r="B12" s="16"/>
      <c r="C12" s="3"/>
      <c r="D12" s="17"/>
      <c r="E12" s="17"/>
      <c r="F12" s="17"/>
      <c r="G12" s="17"/>
      <c r="H12" s="17"/>
      <c r="I12" s="17"/>
      <c r="J12" s="17"/>
    </row>
    <row r="13" spans="1:10" s="8" customFormat="1" ht="15.75" customHeight="1">
      <c r="A13" s="8" t="s">
        <v>122</v>
      </c>
      <c r="B13" s="16"/>
      <c r="C13" s="3"/>
      <c r="D13" s="17">
        <v>-7402032597</v>
      </c>
      <c r="E13" s="17"/>
      <c r="F13" s="17">
        <v>81037040</v>
      </c>
      <c r="G13" s="17"/>
      <c r="H13" s="17">
        <v>-478040898</v>
      </c>
      <c r="I13" s="17"/>
      <c r="J13" s="17">
        <f>670730974-932684214</f>
        <v>-261953240</v>
      </c>
    </row>
    <row r="14" spans="1:10" s="8" customFormat="1" ht="15.75" customHeight="1">
      <c r="A14" s="8" t="s">
        <v>175</v>
      </c>
      <c r="B14" s="16"/>
      <c r="C14" s="3"/>
      <c r="D14" s="17"/>
      <c r="E14" s="17"/>
      <c r="F14" s="17"/>
      <c r="G14" s="17"/>
      <c r="H14" s="16"/>
      <c r="I14" s="16"/>
      <c r="J14" s="16"/>
    </row>
    <row r="15" spans="1:10" s="8" customFormat="1" ht="15.75" customHeight="1">
      <c r="A15" s="8" t="s">
        <v>176</v>
      </c>
      <c r="B15" s="16"/>
      <c r="C15" s="3"/>
      <c r="D15" s="17">
        <v>816353073</v>
      </c>
      <c r="E15" s="17"/>
      <c r="F15" s="17">
        <v>2401189673</v>
      </c>
      <c r="G15" s="17"/>
      <c r="H15" s="17">
        <v>789217747</v>
      </c>
      <c r="I15" s="16"/>
      <c r="J15" s="17">
        <v>2426782253</v>
      </c>
    </row>
    <row r="16" spans="1:10" s="8" customFormat="1" ht="15.75" customHeight="1">
      <c r="A16" s="8" t="s">
        <v>101</v>
      </c>
      <c r="B16" s="16">
        <v>15</v>
      </c>
      <c r="C16" s="3"/>
      <c r="D16" s="17">
        <v>-101622253</v>
      </c>
      <c r="E16" s="17"/>
      <c r="F16" s="17">
        <v>-163924061</v>
      </c>
      <c r="G16" s="16"/>
      <c r="H16" s="17">
        <v>-101162653</v>
      </c>
      <c r="I16" s="16"/>
      <c r="J16" s="17">
        <v>-157911599</v>
      </c>
    </row>
    <row r="17" spans="1:10" s="8" customFormat="1" ht="15.75" customHeight="1">
      <c r="A17" s="8" t="s">
        <v>53</v>
      </c>
      <c r="B17" s="16"/>
      <c r="C17" s="3"/>
      <c r="D17" s="7"/>
      <c r="E17" s="17"/>
      <c r="F17" s="7"/>
      <c r="G17" s="17"/>
      <c r="I17" s="17"/>
      <c r="J17" s="17"/>
    </row>
    <row r="18" spans="1:10" s="8" customFormat="1" ht="15.75" customHeight="1">
      <c r="A18" s="8" t="s">
        <v>27</v>
      </c>
      <c r="B18" s="16"/>
      <c r="C18" s="3"/>
      <c r="D18" s="17">
        <v>-10269232884</v>
      </c>
      <c r="E18" s="17"/>
      <c r="F18" s="17">
        <v>-3962575573</v>
      </c>
      <c r="G18" s="17"/>
      <c r="H18" s="17">
        <v>-893815895</v>
      </c>
      <c r="I18" s="17"/>
      <c r="J18" s="17">
        <v>-1497941394</v>
      </c>
    </row>
    <row r="19" spans="1:3" s="8" customFormat="1" ht="15.75" customHeight="1">
      <c r="A19" s="8" t="s">
        <v>127</v>
      </c>
      <c r="C19" s="3"/>
    </row>
    <row r="20" spans="1:10" s="8" customFormat="1" ht="15.75" customHeight="1">
      <c r="A20" s="8" t="s">
        <v>152</v>
      </c>
      <c r="B20" s="16">
        <v>4</v>
      </c>
      <c r="C20" s="3"/>
      <c r="D20" s="16" t="s">
        <v>81</v>
      </c>
      <c r="E20" s="16"/>
      <c r="F20" s="17">
        <v>613688941</v>
      </c>
      <c r="G20" s="17"/>
      <c r="H20" s="16" t="s">
        <v>81</v>
      </c>
      <c r="I20" s="17"/>
      <c r="J20" s="16" t="s">
        <v>81</v>
      </c>
    </row>
    <row r="21" spans="1:10" s="8" customFormat="1" ht="15.75" customHeight="1">
      <c r="A21" s="8" t="s">
        <v>158</v>
      </c>
      <c r="B21" s="16"/>
      <c r="C21" s="3"/>
      <c r="E21" s="16"/>
      <c r="G21" s="17"/>
      <c r="H21" s="17"/>
      <c r="I21" s="17"/>
      <c r="J21" s="17"/>
    </row>
    <row r="22" spans="1:10" s="8" customFormat="1" ht="15.75" customHeight="1">
      <c r="A22" s="8" t="s">
        <v>124</v>
      </c>
      <c r="B22" s="16"/>
      <c r="C22" s="3"/>
      <c r="D22" s="16" t="s">
        <v>81</v>
      </c>
      <c r="E22" s="16"/>
      <c r="F22" s="57">
        <v>-21500000</v>
      </c>
      <c r="G22" s="17"/>
      <c r="H22" s="16" t="s">
        <v>81</v>
      </c>
      <c r="I22" s="17"/>
      <c r="J22" s="7">
        <v>-21250000</v>
      </c>
    </row>
    <row r="23" spans="1:10" s="8" customFormat="1" ht="15.75" customHeight="1">
      <c r="A23" s="8" t="s">
        <v>135</v>
      </c>
      <c r="B23" s="16"/>
      <c r="C23" s="3"/>
      <c r="E23" s="16"/>
      <c r="G23" s="17"/>
      <c r="H23" s="7"/>
      <c r="I23" s="17"/>
      <c r="J23" s="7"/>
    </row>
    <row r="24" spans="1:10" s="8" customFormat="1" ht="15.75" customHeight="1">
      <c r="A24" s="8" t="s">
        <v>136</v>
      </c>
      <c r="B24" s="16">
        <v>12</v>
      </c>
      <c r="C24" s="3"/>
      <c r="D24" s="57">
        <v>-514062527</v>
      </c>
      <c r="E24" s="16"/>
      <c r="F24" s="57">
        <v>-64005000</v>
      </c>
      <c r="G24" s="17"/>
      <c r="H24" s="17">
        <v>-2753499960</v>
      </c>
      <c r="I24" s="17"/>
      <c r="J24" s="17">
        <v>-4208055829</v>
      </c>
    </row>
    <row r="25" spans="1:10" s="8" customFormat="1" ht="15.75" customHeight="1">
      <c r="A25" s="8" t="s">
        <v>179</v>
      </c>
      <c r="B25" s="16">
        <v>9</v>
      </c>
      <c r="C25" s="3"/>
      <c r="D25" s="16" t="s">
        <v>81</v>
      </c>
      <c r="E25" s="16"/>
      <c r="F25" s="16" t="s">
        <v>81</v>
      </c>
      <c r="G25" s="17"/>
      <c r="H25" s="17">
        <v>-1250000000</v>
      </c>
      <c r="I25" s="17"/>
      <c r="J25" s="17">
        <v>-5000000000</v>
      </c>
    </row>
    <row r="26" spans="1:10" s="8" customFormat="1" ht="15.75" customHeight="1">
      <c r="A26" s="8" t="s">
        <v>186</v>
      </c>
      <c r="B26" s="16"/>
      <c r="C26" s="3"/>
      <c r="D26" s="16" t="s">
        <v>81</v>
      </c>
      <c r="E26" s="16"/>
      <c r="F26" s="16" t="s">
        <v>81</v>
      </c>
      <c r="G26" s="17"/>
      <c r="H26" s="17">
        <v>100000000</v>
      </c>
      <c r="I26" s="17"/>
      <c r="J26" s="16" t="s">
        <v>81</v>
      </c>
    </row>
    <row r="27" spans="1:10" s="8" customFormat="1" ht="15.75" customHeight="1">
      <c r="A27" s="8" t="s">
        <v>142</v>
      </c>
      <c r="B27" s="16"/>
      <c r="C27" s="3"/>
      <c r="D27" s="16"/>
      <c r="E27" s="16"/>
      <c r="F27" s="16"/>
      <c r="G27" s="17"/>
      <c r="H27" s="17"/>
      <c r="I27" s="17"/>
      <c r="J27" s="17"/>
    </row>
    <row r="28" spans="1:10" s="8" customFormat="1" ht="15.75" customHeight="1">
      <c r="A28" s="8" t="s">
        <v>114</v>
      </c>
      <c r="B28" s="16"/>
      <c r="C28" s="3"/>
      <c r="D28" s="17">
        <v>26277400</v>
      </c>
      <c r="E28" s="16"/>
      <c r="F28" s="16" t="s">
        <v>81</v>
      </c>
      <c r="G28" s="17"/>
      <c r="H28" s="16" t="s">
        <v>81</v>
      </c>
      <c r="I28" s="17"/>
      <c r="J28" s="16" t="s">
        <v>81</v>
      </c>
    </row>
    <row r="29" spans="1:10" s="8" customFormat="1" ht="15.75" customHeight="1">
      <c r="A29" s="8" t="s">
        <v>173</v>
      </c>
      <c r="B29" s="16"/>
      <c r="C29" s="3"/>
      <c r="D29" s="17"/>
      <c r="E29" s="16"/>
      <c r="F29" s="16"/>
      <c r="G29" s="17"/>
      <c r="H29" s="16"/>
      <c r="I29" s="17"/>
      <c r="J29" s="16"/>
    </row>
    <row r="30" spans="1:10" s="8" customFormat="1" ht="15.75" customHeight="1">
      <c r="A30" s="8" t="s">
        <v>174</v>
      </c>
      <c r="B30" s="16"/>
      <c r="C30" s="3"/>
      <c r="D30" s="17">
        <v>1250000</v>
      </c>
      <c r="E30" s="16"/>
      <c r="F30" s="16" t="s">
        <v>81</v>
      </c>
      <c r="G30" s="17"/>
      <c r="H30" s="16" t="s">
        <v>81</v>
      </c>
      <c r="I30" s="17"/>
      <c r="J30" s="16" t="s">
        <v>81</v>
      </c>
    </row>
    <row r="31" spans="1:10" s="8" customFormat="1" ht="15.75" customHeight="1">
      <c r="A31" s="8" t="s">
        <v>125</v>
      </c>
      <c r="B31" s="16"/>
      <c r="C31" s="3"/>
      <c r="D31" s="17"/>
      <c r="E31" s="17"/>
      <c r="F31" s="17"/>
      <c r="G31" s="17"/>
      <c r="H31" s="17"/>
      <c r="I31" s="17"/>
      <c r="J31" s="17"/>
    </row>
    <row r="32" spans="1:10" s="8" customFormat="1" ht="15.75" customHeight="1">
      <c r="A32" s="8" t="s">
        <v>28</v>
      </c>
      <c r="B32" s="16"/>
      <c r="C32" s="3"/>
      <c r="D32" s="33">
        <v>537737518</v>
      </c>
      <c r="E32" s="31"/>
      <c r="F32" s="33">
        <v>208664835</v>
      </c>
      <c r="G32" s="31"/>
      <c r="H32" s="33">
        <v>476799826</v>
      </c>
      <c r="I32" s="31"/>
      <c r="J32" s="33">
        <v>240230</v>
      </c>
    </row>
    <row r="33" spans="1:10" s="8" customFormat="1" ht="15.75" customHeight="1">
      <c r="A33" s="8" t="s">
        <v>153</v>
      </c>
      <c r="B33" s="16"/>
      <c r="C33" s="3"/>
      <c r="D33" s="33">
        <f>SUM(D13:D32)</f>
        <v>-16905332270</v>
      </c>
      <c r="E33" s="31"/>
      <c r="F33" s="33">
        <f>SUM(F13:F32)</f>
        <v>-907424145</v>
      </c>
      <c r="G33" s="31"/>
      <c r="H33" s="33">
        <f>SUM(H13:H32)</f>
        <v>-4110501833</v>
      </c>
      <c r="I33" s="31"/>
      <c r="J33" s="33">
        <f>SUM(J13:J32)</f>
        <v>-8720089579</v>
      </c>
    </row>
    <row r="34" spans="2:10" s="8" customFormat="1" ht="9" customHeight="1">
      <c r="B34" s="16"/>
      <c r="C34" s="3"/>
      <c r="D34" s="56"/>
      <c r="E34" s="31"/>
      <c r="F34" s="56"/>
      <c r="G34" s="31"/>
      <c r="H34" s="56"/>
      <c r="I34" s="31"/>
      <c r="J34" s="56"/>
    </row>
    <row r="35" spans="1:10" s="8" customFormat="1" ht="15.75" customHeight="1">
      <c r="A35" s="4" t="s">
        <v>29</v>
      </c>
      <c r="B35" s="16"/>
      <c r="C35" s="3"/>
      <c r="D35" s="17"/>
      <c r="E35" s="31"/>
      <c r="F35" s="17"/>
      <c r="G35" s="31"/>
      <c r="H35" s="17"/>
      <c r="I35" s="31"/>
      <c r="J35" s="17"/>
    </row>
    <row r="36" spans="1:3" s="8" customFormat="1" ht="15.75" customHeight="1">
      <c r="A36" s="8" t="s">
        <v>180</v>
      </c>
      <c r="B36" s="16"/>
      <c r="C36" s="3"/>
    </row>
    <row r="37" spans="1:10" s="8" customFormat="1" ht="15.75" customHeight="1">
      <c r="A37" s="8" t="s">
        <v>126</v>
      </c>
      <c r="B37" s="16"/>
      <c r="C37" s="3"/>
      <c r="D37" s="17">
        <v>12993855926</v>
      </c>
      <c r="E37" s="31"/>
      <c r="F37" s="17">
        <v>-548262585</v>
      </c>
      <c r="G37" s="31"/>
      <c r="H37" s="17">
        <v>598976735</v>
      </c>
      <c r="I37" s="47"/>
      <c r="J37" s="16" t="s">
        <v>81</v>
      </c>
    </row>
    <row r="38" spans="1:10" s="8" customFormat="1" ht="15.75" customHeight="1">
      <c r="A38" s="8" t="s">
        <v>143</v>
      </c>
      <c r="B38" s="16">
        <v>23</v>
      </c>
      <c r="C38" s="3"/>
      <c r="D38" s="17">
        <v>11075181</v>
      </c>
      <c r="E38" s="31"/>
      <c r="F38" s="17">
        <v>2663449822</v>
      </c>
      <c r="G38" s="31"/>
      <c r="H38" s="17">
        <v>11075181</v>
      </c>
      <c r="I38" s="47"/>
      <c r="J38" s="17">
        <v>2663449822</v>
      </c>
    </row>
    <row r="39" spans="1:6" s="8" customFormat="1" ht="15.75" customHeight="1">
      <c r="A39" s="8" t="s">
        <v>128</v>
      </c>
      <c r="C39" s="3"/>
      <c r="D39" s="17"/>
      <c r="E39" s="31"/>
      <c r="F39" s="17"/>
    </row>
    <row r="40" spans="1:10" s="8" customFormat="1" ht="15.75" customHeight="1">
      <c r="A40" s="8" t="s">
        <v>129</v>
      </c>
      <c r="B40" s="16">
        <v>18</v>
      </c>
      <c r="C40" s="3"/>
      <c r="D40" s="17">
        <v>2029084186</v>
      </c>
      <c r="E40" s="31"/>
      <c r="F40" s="17">
        <v>10059584149</v>
      </c>
      <c r="G40" s="31"/>
      <c r="H40" s="16" t="s">
        <v>81</v>
      </c>
      <c r="I40" s="31"/>
      <c r="J40" s="57">
        <v>2386462715</v>
      </c>
    </row>
    <row r="41" spans="1:10" s="8" customFormat="1" ht="15.75" customHeight="1">
      <c r="A41" s="8" t="s">
        <v>160</v>
      </c>
      <c r="B41" s="16"/>
      <c r="C41" s="3"/>
      <c r="D41" s="17"/>
      <c r="E41" s="31"/>
      <c r="F41" s="17"/>
      <c r="G41" s="31"/>
      <c r="H41" s="57"/>
      <c r="I41" s="31"/>
      <c r="J41" s="57"/>
    </row>
    <row r="42" spans="1:10" s="8" customFormat="1" ht="15.75" customHeight="1">
      <c r="A42" s="8" t="s">
        <v>161</v>
      </c>
      <c r="B42" s="16">
        <v>25</v>
      </c>
      <c r="C42" s="3"/>
      <c r="D42" s="16" t="s">
        <v>81</v>
      </c>
      <c r="E42" s="31"/>
      <c r="F42" s="17">
        <v>15300100</v>
      </c>
      <c r="G42" s="47"/>
      <c r="H42" s="16" t="s">
        <v>81</v>
      </c>
      <c r="I42" s="47"/>
      <c r="J42" s="16" t="s">
        <v>81</v>
      </c>
    </row>
    <row r="43" spans="1:10" s="8" customFormat="1" ht="15.75" customHeight="1">
      <c r="A43" s="8" t="s">
        <v>52</v>
      </c>
      <c r="B43" s="16"/>
      <c r="C43" s="3"/>
      <c r="D43" s="17"/>
      <c r="E43" s="31"/>
      <c r="F43" s="17"/>
      <c r="G43" s="17"/>
      <c r="H43" s="16"/>
      <c r="I43" s="31"/>
      <c r="J43" s="16"/>
    </row>
    <row r="44" spans="1:10" s="8" customFormat="1" ht="15.75" customHeight="1">
      <c r="A44" s="8" t="s">
        <v>30</v>
      </c>
      <c r="B44" s="16">
        <v>21</v>
      </c>
      <c r="C44" s="3"/>
      <c r="D44" s="17">
        <v>-585662417</v>
      </c>
      <c r="E44" s="17"/>
      <c r="F44" s="17">
        <v>-4078754450</v>
      </c>
      <c r="G44" s="17"/>
      <c r="H44" s="16" t="s">
        <v>81</v>
      </c>
      <c r="I44" s="17"/>
      <c r="J44" s="16" t="s">
        <v>81</v>
      </c>
    </row>
    <row r="45" spans="1:10" s="8" customFormat="1" ht="15.75" customHeight="1">
      <c r="A45" s="8" t="s">
        <v>77</v>
      </c>
      <c r="B45" s="16">
        <v>18</v>
      </c>
      <c r="C45" s="3"/>
      <c r="D45" s="33">
        <v>-5234014068</v>
      </c>
      <c r="E45" s="17"/>
      <c r="F45" s="33">
        <v>-12931987905</v>
      </c>
      <c r="G45" s="17"/>
      <c r="H45" s="33">
        <v>-2550520836</v>
      </c>
      <c r="I45" s="17"/>
      <c r="J45" s="33">
        <v>-3844507054</v>
      </c>
    </row>
    <row r="46" spans="1:10" s="8" customFormat="1" ht="15.75" customHeight="1">
      <c r="A46" s="58" t="s">
        <v>181</v>
      </c>
      <c r="B46" s="16"/>
      <c r="C46" s="3"/>
      <c r="D46" s="35"/>
      <c r="E46" s="35"/>
      <c r="F46" s="35"/>
      <c r="G46" s="35"/>
      <c r="H46" s="35"/>
      <c r="I46" s="35"/>
      <c r="J46" s="35"/>
    </row>
    <row r="47" spans="1:10" s="8" customFormat="1" ht="15.75" customHeight="1">
      <c r="A47" s="8" t="s">
        <v>68</v>
      </c>
      <c r="B47" s="16"/>
      <c r="C47" s="3"/>
      <c r="D47" s="33">
        <f>SUM(D37:D45)</f>
        <v>9214338808</v>
      </c>
      <c r="E47" s="31"/>
      <c r="F47" s="33">
        <f>SUM(F37:F45)</f>
        <v>-4820670869</v>
      </c>
      <c r="G47" s="31"/>
      <c r="H47" s="33">
        <f>SUM(H37:H45)</f>
        <v>-1940468920</v>
      </c>
      <c r="I47" s="31"/>
      <c r="J47" s="33">
        <f>SUM(J37:J45)</f>
        <v>1205405483</v>
      </c>
    </row>
    <row r="48" spans="1:3" s="8" customFormat="1" ht="15.75" customHeight="1">
      <c r="A48" s="4" t="s">
        <v>134</v>
      </c>
      <c r="B48" s="16"/>
      <c r="C48" s="3"/>
    </row>
    <row r="49" spans="1:10" s="8" customFormat="1" ht="15.75" customHeight="1">
      <c r="A49" s="4" t="s">
        <v>97</v>
      </c>
      <c r="B49" s="16"/>
      <c r="C49" s="3"/>
      <c r="D49" s="17">
        <f>D10+D33+D47</f>
        <v>3913124051</v>
      </c>
      <c r="E49" s="17"/>
      <c r="F49" s="17">
        <f>F10+F33+F47</f>
        <v>1653276827</v>
      </c>
      <c r="G49" s="17"/>
      <c r="H49" s="17">
        <f>H10+H33+H47</f>
        <v>-909677771</v>
      </c>
      <c r="I49" s="17"/>
      <c r="J49" s="17">
        <f>J10+J33+J47</f>
        <v>126750674</v>
      </c>
    </row>
    <row r="50" spans="1:10" s="8" customFormat="1" ht="15.75" customHeight="1">
      <c r="A50" s="8" t="s">
        <v>99</v>
      </c>
      <c r="B50" s="16"/>
      <c r="C50" s="3"/>
      <c r="D50" s="31">
        <v>4469146302</v>
      </c>
      <c r="E50" s="31"/>
      <c r="F50" s="31">
        <v>2815869475</v>
      </c>
      <c r="G50" s="31"/>
      <c r="H50" s="31">
        <v>1199749825</v>
      </c>
      <c r="I50" s="31"/>
      <c r="J50" s="31">
        <v>1072999151</v>
      </c>
    </row>
    <row r="51" spans="1:10" s="8" customFormat="1" ht="15.75" customHeight="1">
      <c r="A51" s="8" t="s">
        <v>177</v>
      </c>
      <c r="B51" s="16"/>
      <c r="C51" s="3"/>
      <c r="D51" s="33">
        <v>-53940497</v>
      </c>
      <c r="E51" s="17"/>
      <c r="F51" s="36" t="s">
        <v>81</v>
      </c>
      <c r="G51" s="16"/>
      <c r="H51" s="36" t="s">
        <v>81</v>
      </c>
      <c r="I51" s="16"/>
      <c r="J51" s="36" t="s">
        <v>81</v>
      </c>
    </row>
    <row r="52" spans="1:10" s="8" customFormat="1" ht="15.75" customHeight="1" thickBot="1">
      <c r="A52" s="8" t="s">
        <v>100</v>
      </c>
      <c r="B52" s="16"/>
      <c r="C52" s="3"/>
      <c r="D52" s="23">
        <f>SUM(D49:D51)</f>
        <v>8328329856</v>
      </c>
      <c r="E52" s="31"/>
      <c r="F52" s="23">
        <f>SUM(F49:F51)</f>
        <v>4469146302</v>
      </c>
      <c r="G52" s="31"/>
      <c r="H52" s="23">
        <f>SUM(H49:H51)</f>
        <v>290072054</v>
      </c>
      <c r="I52" s="31"/>
      <c r="J52" s="23">
        <f>SUM(J49:J51)</f>
        <v>1199749825</v>
      </c>
    </row>
    <row r="53" spans="2:10" s="8" customFormat="1" ht="3.75" customHeight="1" thickTop="1">
      <c r="B53" s="16"/>
      <c r="C53" s="3"/>
      <c r="D53" s="31"/>
      <c r="E53" s="31"/>
      <c r="F53" s="31"/>
      <c r="G53" s="31"/>
      <c r="H53" s="31"/>
      <c r="I53" s="31"/>
      <c r="J53" s="31"/>
    </row>
    <row r="54" spans="1:10" s="8" customFormat="1" ht="12.75" customHeight="1">
      <c r="A54" s="4" t="s">
        <v>162</v>
      </c>
      <c r="B54" s="16"/>
      <c r="C54" s="3"/>
      <c r="D54" s="3"/>
      <c r="E54" s="3"/>
      <c r="F54" s="3"/>
      <c r="G54" s="3"/>
      <c r="H54" s="3"/>
      <c r="I54" s="3"/>
      <c r="J54" s="3"/>
    </row>
    <row r="55" spans="1:10" s="8" customFormat="1" ht="3" customHeight="1">
      <c r="A55" s="4"/>
      <c r="B55" s="16"/>
      <c r="C55" s="3"/>
      <c r="D55" s="3"/>
      <c r="E55" s="3"/>
      <c r="F55" s="3"/>
      <c r="G55" s="3"/>
      <c r="H55" s="3"/>
      <c r="I55" s="3"/>
      <c r="J55" s="3"/>
    </row>
    <row r="56" spans="1:10" s="8" customFormat="1" ht="14.25" customHeight="1">
      <c r="A56" s="8" t="s">
        <v>163</v>
      </c>
      <c r="B56" s="59"/>
      <c r="C56" s="59"/>
      <c r="D56" s="59"/>
      <c r="E56" s="59"/>
      <c r="F56" s="59"/>
      <c r="G56" s="59"/>
      <c r="H56" s="59"/>
      <c r="I56" s="59"/>
      <c r="J56" s="59"/>
    </row>
    <row r="57" ht="14.25" customHeight="1">
      <c r="A57" s="60" t="s">
        <v>187</v>
      </c>
    </row>
    <row r="58" ht="14.25" customHeight="1">
      <c r="A58" s="8" t="s">
        <v>188</v>
      </c>
    </row>
    <row r="59" spans="1:10" s="8" customFormat="1" ht="12" customHeight="1">
      <c r="A59" s="24" t="str">
        <f>+'Eng 2-4'!A53</f>
        <v>The accompanying notes on pages 8 to 66 are an integral part of these financial statements.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 s="8" customFormat="1" ht="1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ht="16.5" customHeight="1">
      <c r="J61" s="62">
        <v>7</v>
      </c>
    </row>
  </sheetData>
  <mergeCells count="3">
    <mergeCell ref="A59:J60"/>
    <mergeCell ref="D5:F5"/>
    <mergeCell ref="H5:J5"/>
  </mergeCells>
  <printOptions/>
  <pageMargins left="0.9" right="0.4" top="0.5" bottom="0.4" header="0.49" footer="0.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2006-02-24T03:43:53Z</cp:lastPrinted>
  <dcterms:created xsi:type="dcterms:W3CDTF">2001-10-30T06:26:29Z</dcterms:created>
  <dcterms:modified xsi:type="dcterms:W3CDTF">2006-02-24T03:43:56Z</dcterms:modified>
  <cp:category/>
  <cp:version/>
  <cp:contentType/>
  <cp:contentStatus/>
</cp:coreProperties>
</file>