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7650" windowHeight="9165" activeTab="3"/>
  </bookViews>
  <sheets>
    <sheet name="BS and PL" sheetId="1" r:id="rId1"/>
    <sheet name="Equity_change_CONSO" sheetId="2" r:id="rId2"/>
    <sheet name="Equity_change_The Company" sheetId="3" r:id="rId3"/>
    <sheet name="Cash flow" sheetId="4" r:id="rId4"/>
    <sheet name="Reconciliation" sheetId="5" state="hidden" r:id="rId5"/>
    <sheet name="Ratio" sheetId="6" state="hidden" r:id="rId6"/>
  </sheets>
  <definedNames>
    <definedName name="_xlnm.Print_Area" localSheetId="0">'BS and PL'!$A:$K</definedName>
    <definedName name="_xlnm.Print_Area" localSheetId="3">'Cash flow'!$A$1:$I$88</definedName>
    <definedName name="_xlnm.Print_Area" localSheetId="1">'Equity_change_CONSO'!$A$1:$R$29</definedName>
    <definedName name="_xlnm.Print_Area" localSheetId="2">'Equity_change_The Company'!$A$1:$Q$27</definedName>
  </definedNames>
  <calcPr fullCalcOnLoad="1"/>
</workbook>
</file>

<file path=xl/sharedStrings.xml><?xml version="1.0" encoding="utf-8"?>
<sst xmlns="http://schemas.openxmlformats.org/spreadsheetml/2006/main" count="561" uniqueCount="300">
  <si>
    <t>บริษัท ปตท.สำรวจและผลิตปิโตรเลียม จำกัด (มหาชน) และบริษัทย่อย</t>
  </si>
  <si>
    <t>งบการเงินรวม</t>
  </si>
  <si>
    <t>หมายเหตุ</t>
  </si>
  <si>
    <t>(บาท)</t>
  </si>
  <si>
    <t>สินทรัพย์</t>
  </si>
  <si>
    <t>สินทรัพย์หมุนเวียน</t>
  </si>
  <si>
    <t xml:space="preserve">     ลูกหนี้การค้า</t>
  </si>
  <si>
    <t xml:space="preserve">     สินค้าคงเหลือ</t>
  </si>
  <si>
    <t xml:space="preserve">     พัสดุคงเหลือ-สุทธิ</t>
  </si>
  <si>
    <t xml:space="preserve">          ลูกหนี้จากการร่วมทุน</t>
  </si>
  <si>
    <t xml:space="preserve">          ลูกหนี้อื่น </t>
  </si>
  <si>
    <t xml:space="preserve">          ดอกเบี้ยค้างรับ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</si>
  <si>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</si>
  <si>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</si>
  <si>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หนี้สินและส่วนของผู้ถือหุ้น</t>
  </si>
  <si>
    <t>หนี้สินหมุนเวียน</t>
  </si>
  <si>
    <t>ส่วนของผู้ถือหุ้น</t>
  </si>
  <si>
    <t xml:space="preserve">     ทุนเรือนหุ้น</t>
  </si>
  <si>
    <t xml:space="preserve">          ทุนจดทะเบียน</t>
  </si>
  <si>
    <t xml:space="preserve">          ทุนที่ออกและชำระเต็มมูลค่าแล้ว</t>
  </si>
  <si>
    <t xml:space="preserve">     ส่วนเกินมูลค่าหุ้น</t>
  </si>
  <si>
    <t xml:space="preserve">          ยังไม่ได้จัดสรร</t>
  </si>
  <si>
    <t>รวมหนี้สินและส่วนของผู้ถือหุ้น</t>
  </si>
  <si>
    <t>รายได้</t>
  </si>
  <si>
    <t xml:space="preserve">     รายได้จากการขาย</t>
  </si>
  <si>
    <t xml:space="preserve">          ดอกเบี้ยรับ</t>
  </si>
  <si>
    <t>ค่าใช้จ่าย</t>
  </si>
  <si>
    <t xml:space="preserve">     ค่าใช้จ่ายในการผลิต</t>
  </si>
  <si>
    <t xml:space="preserve">     ค่าใช้จ่ายในการสำรวจแหล่งน้ำมัน</t>
  </si>
  <si>
    <t xml:space="preserve">     ค่าภาคหลวงสำหรับปิโตรเลียม</t>
  </si>
  <si>
    <t xml:space="preserve">          ขาดทุนจากการแปลงค่าเงินตราต่างประเทศ</t>
  </si>
  <si>
    <t>ภาษีเงินได้</t>
  </si>
  <si>
    <t>กระแสเงินสดจากกิจกรรมดำเนินงาน</t>
  </si>
  <si>
    <t xml:space="preserve">          จากกิจกรรมดำเนินงาน</t>
  </si>
  <si>
    <t xml:space="preserve">          ส่วนลดมูลค่าหุ้นกู้ตัดจ่าย</t>
  </si>
  <si>
    <t xml:space="preserve">     การเปลี่ยนแปลงในสินทรัพย์และหนี้สิน</t>
  </si>
  <si>
    <t>กระแสเงินสดจากกิจกรรมลงทุน</t>
  </si>
  <si>
    <t>กระแสเงินสดจากกิจกรรมจัดหาเงิน</t>
  </si>
  <si>
    <t>ข้อมูลเพิ่มเติมประกอบกระแสเงินสด</t>
  </si>
  <si>
    <t xml:space="preserve">               ดอกเบี้ยจ่าย</t>
  </si>
  <si>
    <t xml:space="preserve">               ภาษีเงินได้</t>
  </si>
  <si>
    <t xml:space="preserve">          ภาษีเงินได้รอการตัดบัญชี</t>
  </si>
  <si>
    <t xml:space="preserve">          ค่าใช้จ่ายในการออกหุ้นรอการตัดบัญชีตัดจ่าย</t>
  </si>
  <si>
    <t xml:space="preserve">          ค่าใช้จ่ายในการสำรวจตัดจ่าย</t>
  </si>
  <si>
    <t>ปรับปรุงผลกระทบจากอัตราแลกเปลี่ยน</t>
  </si>
  <si>
    <t xml:space="preserve">                    เงินสดสุทธิได้มาจากกิจกรรมดำเนินงาน</t>
  </si>
  <si>
    <t>ทุนเรือนหุ้น</t>
  </si>
  <si>
    <t>รวมส่วนของผู้ถือหุ้น</t>
  </si>
  <si>
    <t>งบการเงินเฉพาะบริษัท</t>
  </si>
  <si>
    <t xml:space="preserve">     กำไรสุทธิ</t>
  </si>
  <si>
    <t xml:space="preserve">     หุ้นกู้</t>
  </si>
  <si>
    <t xml:space="preserve">          (กำไร)ขาดทุนจากการจำหน่ายสินทรัพย์</t>
  </si>
  <si>
    <t>Total Assets=Total Liabilities</t>
  </si>
  <si>
    <t>Profit-PL=Profit-Cash Flow(YTD)</t>
  </si>
  <si>
    <t>Cash ending-BS=Cash ending-Cash Flow(YTD)</t>
  </si>
  <si>
    <t xml:space="preserve">     กำไรสะสม</t>
  </si>
  <si>
    <t xml:space="preserve">     รายการปรับปรุงกระทบยอดกำไรสุทธิเป็นเงินสดรับ (จ่าย)</t>
  </si>
  <si>
    <t xml:space="preserve">     รวมสินทรัพย์หมุนเวียน</t>
  </si>
  <si>
    <t xml:space="preserve">     รวมหนี้สินหมุนเวียน</t>
  </si>
  <si>
    <t>รวมหนี้สิน</t>
  </si>
  <si>
    <t xml:space="preserve">      เจ้าหนี้จากการร่วมทุน</t>
  </si>
  <si>
    <t xml:space="preserve">      ค่าใช้จ่ายค้างจ่าย</t>
  </si>
  <si>
    <t xml:space="preserve">      ดอกเบี้ยค้างจ่าย</t>
  </si>
  <si>
    <t xml:space="preserve">      ภาษีเงินได้ค้างจ่าย</t>
  </si>
  <si>
    <t xml:space="preserve">      หนี้สินหมุนเวียนอื่น</t>
  </si>
  <si>
    <t xml:space="preserve">      ส่วนของหนี้สินระยะยาวที่ถึงกำหนดชำระภายในหนึ่งปี</t>
  </si>
  <si>
    <t xml:space="preserve">งบดุล </t>
  </si>
  <si>
    <t xml:space="preserve">          สินทรัพย์หมุนเวียนอื่น ๆ </t>
  </si>
  <si>
    <t xml:space="preserve">งบกำไรขาดทุน </t>
  </si>
  <si>
    <t xml:space="preserve">          รายได้อื่น ๆ</t>
  </si>
  <si>
    <t xml:space="preserve">          ค่าใช้จ่ายอื่น ๆ </t>
  </si>
  <si>
    <t xml:space="preserve">งบกระแสเงินสด </t>
  </si>
  <si>
    <t>Equity-BS=Equity-SE</t>
  </si>
  <si>
    <t xml:space="preserve">     สินทรัพย์หมุนเวียนอื่น </t>
  </si>
  <si>
    <t xml:space="preserve">     รายได้อื่น </t>
  </si>
  <si>
    <t xml:space="preserve">     ค่าใช้จ่ายอื่น </t>
  </si>
  <si>
    <t xml:space="preserve">          ที่ดิน อาคาร และอุปกรณ์ (เพิ่มขึ้น)</t>
  </si>
  <si>
    <t xml:space="preserve">     การเปลี่ยนแปลงในสินทรัพย์และหนี้สิน (ต่อ)</t>
  </si>
  <si>
    <t xml:space="preserve">               หุ้นสามัญ 654.4  ล้านหุ้น มูลค่าหุ้นละ 5 บาท</t>
  </si>
  <si>
    <t xml:space="preserve">               หุ้นสามัญ 652 ล้านหุ้น  มูลค่าหุ้นละ 5 บาท</t>
  </si>
  <si>
    <t xml:space="preserve">         เงินปันผลจ่าย</t>
  </si>
  <si>
    <t>Profit-PL=Profit-Equity(YTD)</t>
  </si>
  <si>
    <t>RE=BS</t>
  </si>
  <si>
    <t xml:space="preserve">อัตราสภาพคล่อง </t>
  </si>
  <si>
    <t>อัตราส่วนสภาพคล่อง</t>
  </si>
  <si>
    <t>(เท่า)</t>
  </si>
  <si>
    <t>อัตราส่วนสภาพคล่องหมุนเร็ว</t>
  </si>
  <si>
    <t>อัตราส่วนสภาพคล่องกระแสเงินสด</t>
  </si>
  <si>
    <t>อัตราส่วนหมุนเวียนลูกหนี้การค้า</t>
  </si>
  <si>
    <t>ระยะเวลาเก็บหนี้เฉลี่ย</t>
  </si>
  <si>
    <t>(วัน)</t>
  </si>
  <si>
    <t>*</t>
  </si>
  <si>
    <t>อัตราส่วนหมุนเวียนสินค้าคงเหลือ</t>
  </si>
  <si>
    <t>ระยะเวลาขายสินค้าเฉลี่ย</t>
  </si>
  <si>
    <t>อัตราส่วนหมุนเวียนเจ้าหนี้การค้า</t>
  </si>
  <si>
    <t>ระยะเวลาชำระหนี้เฉลี่ย</t>
  </si>
  <si>
    <t>Cash Cycle</t>
  </si>
  <si>
    <t xml:space="preserve">อัตราส่วนแสดงความสามารถในการหากำไร </t>
  </si>
  <si>
    <t>อัตรากำไรขั้นต้น</t>
  </si>
  <si>
    <t>(%)</t>
  </si>
  <si>
    <t>อัตราผลตอบแทนผู้ถือหุ้น</t>
  </si>
  <si>
    <t>อัตราส่วนแสดงประสิทธิภาพในการดำเนินงาน</t>
  </si>
  <si>
    <t>อัตราผลตอบแทนจากสินทรัพย์</t>
  </si>
  <si>
    <t>อัตราผลตอบแทนจากสินทรัพย์ถาวร</t>
  </si>
  <si>
    <t>อัตราส่วนวิเคราะห์นโยบายทางการเงิน</t>
  </si>
  <si>
    <t>อัตราส่วนหนี้สินต่อส่วนของผู้ถือหุ้น</t>
  </si>
  <si>
    <t>อัตราส่วนความสามารถชำระดอกเบี้ย</t>
  </si>
  <si>
    <t>อัตราส่วนความสามารถชำระภาระผูกพัน</t>
  </si>
  <si>
    <t>อัตราการจ่ายเงินปันผล</t>
  </si>
  <si>
    <t>ข้อมูลต่อหุ้น</t>
  </si>
  <si>
    <t>มูลค่าหุ้นตามบัญชี</t>
  </si>
  <si>
    <t>กำไรสุทธิต่อหุ้น</t>
  </si>
  <si>
    <t>เงินปันผลต่อหุ้น</t>
  </si>
  <si>
    <t>อัตราการเติบโต</t>
  </si>
  <si>
    <t>สินทรัพย์รวม</t>
  </si>
  <si>
    <t>หนี้สินรวม</t>
  </si>
  <si>
    <t>รายได้จากการขาย</t>
  </si>
  <si>
    <t>ค่าใช้จ่ายในการดำเนินงาน</t>
  </si>
  <si>
    <t>กำไรสุทธิ</t>
  </si>
  <si>
    <t>Cash</t>
  </si>
  <si>
    <t>Current Liabilities</t>
  </si>
  <si>
    <t>AR</t>
  </si>
  <si>
    <t>Short term Investment</t>
  </si>
  <si>
    <t xml:space="preserve">   Total</t>
  </si>
  <si>
    <t>Cash from operating</t>
  </si>
  <si>
    <t>AVG current liabilities</t>
  </si>
  <si>
    <t>Sale</t>
  </si>
  <si>
    <t>AVG AR</t>
  </si>
  <si>
    <t>AVG Equity</t>
  </si>
  <si>
    <t>AVG Total Assets</t>
  </si>
  <si>
    <t>Net Profit</t>
  </si>
  <si>
    <t>Depreciation</t>
  </si>
  <si>
    <t>Total Liabilities</t>
  </si>
  <si>
    <t>Total Equity</t>
  </si>
  <si>
    <t>Tax</t>
  </si>
  <si>
    <t>Interest</t>
  </si>
  <si>
    <t>Current Portion of LT</t>
  </si>
  <si>
    <t>Long term Portion of LT</t>
  </si>
  <si>
    <t>Bond</t>
  </si>
  <si>
    <t>Proposed Dividend</t>
  </si>
  <si>
    <t>Interest-Cash</t>
  </si>
  <si>
    <t>Dividend Paid</t>
  </si>
  <si>
    <t>Consolidated</t>
  </si>
  <si>
    <t>The Company</t>
  </si>
  <si>
    <t>AVG PPE</t>
  </si>
  <si>
    <t>Current Assets</t>
  </si>
  <si>
    <t>6/7</t>
  </si>
  <si>
    <t>4/7</t>
  </si>
  <si>
    <t>22/8</t>
  </si>
  <si>
    <t>17/5</t>
  </si>
  <si>
    <t>NA</t>
  </si>
  <si>
    <t>Total Revenue</t>
  </si>
  <si>
    <t>อัตรากำไรสุทธิ-Revenue</t>
  </si>
  <si>
    <t>18/26</t>
  </si>
  <si>
    <t>18/16</t>
  </si>
  <si>
    <t>18/14</t>
  </si>
  <si>
    <t>(18+19)/15</t>
  </si>
  <si>
    <t>อัตราการหมุนของสินทรัพย์-Revenue</t>
  </si>
  <si>
    <t>26/14</t>
  </si>
  <si>
    <t>12/13</t>
  </si>
  <si>
    <t>(20+21+22)/21</t>
  </si>
  <si>
    <t>25/18</t>
  </si>
  <si>
    <t>13/27</t>
  </si>
  <si>
    <t xml:space="preserve">No. Of share </t>
  </si>
  <si>
    <t>18/27</t>
  </si>
  <si>
    <t>Total Assets</t>
  </si>
  <si>
    <t>22/(9+10+11+24)</t>
  </si>
  <si>
    <r>
      <t xml:space="preserve">                    </t>
    </r>
    <r>
      <rPr>
        <b/>
        <sz val="16"/>
        <rFont val="AngsanaUPC"/>
        <family val="1"/>
      </rPr>
      <t>รวมรายได้</t>
    </r>
  </si>
  <si>
    <r>
      <t xml:space="preserve">                    </t>
    </r>
    <r>
      <rPr>
        <b/>
        <sz val="16"/>
        <rFont val="AngsanaUPC"/>
        <family val="1"/>
      </rPr>
      <t>รวมค่าใช้จ่าย</t>
    </r>
  </si>
  <si>
    <t xml:space="preserve">     ลูกหนี้บริษัทใหญ่</t>
  </si>
  <si>
    <t>(ยังไม่ได้ตรวจสอบ</t>
  </si>
  <si>
    <t>สอบทานแล้ว)</t>
  </si>
  <si>
    <t>(ตรวจสอบแล้ว)</t>
  </si>
  <si>
    <t>N/A</t>
  </si>
  <si>
    <t>ยังไม่ได้ตรวจสอบ</t>
  </si>
  <si>
    <t>สอบทานแล้ว</t>
  </si>
  <si>
    <t>เงินสดและรายการเทียบเท่าเงินสดต้นงวด</t>
  </si>
  <si>
    <t>เงินสดและรายการเทียบเท่าเงินสดสิ้นงวด</t>
  </si>
  <si>
    <t xml:space="preserve">          เงินสดจ่ายในระหว่างงวด</t>
  </si>
  <si>
    <t xml:space="preserve">                    เงินสดสุทธิ(ใช้ไปใน)กิจกรรมจัดหาเงิน</t>
  </si>
  <si>
    <t xml:space="preserve">          สินทรัพย์ไม่มีตัวตน(เพิ่มขึ้น)</t>
  </si>
  <si>
    <t xml:space="preserve">          ลูกหนี้การค้า (เพิ่มขึ้น)ลดลง</t>
  </si>
  <si>
    <t xml:space="preserve">          สินค้าคงเหลือ(เพิ่มขึ้น)</t>
  </si>
  <si>
    <t>31 ธันวาคม 2544</t>
  </si>
  <si>
    <t>สินทรัพย์ไม่หมุนเวียน</t>
  </si>
  <si>
    <t xml:space="preserve">     เงินสดและรายการเทียบเท่าเงินสด</t>
  </si>
  <si>
    <t xml:space="preserve">     เงินลงทุนซึ่งบันทึกโดยวิธีส่วนได้เสีย</t>
  </si>
  <si>
    <t xml:space="preserve">     เงินให้กู้ยืมระยะยาวแก่กิจการที่เกี่ยวข้องกัน</t>
  </si>
  <si>
    <t xml:space="preserve">     ที่ดิน อาคารและอุปกรณ์-สุทธิ</t>
  </si>
  <si>
    <t xml:space="preserve">     สินทรัพย์ไม่มีตัวตน</t>
  </si>
  <si>
    <t xml:space="preserve">     ภาษีเงินได้รอการตัดบัญชี</t>
  </si>
  <si>
    <t xml:space="preserve">     สินทรัพย์ไม่หมุนเวียนอื่น </t>
  </si>
  <si>
    <t xml:space="preserve">         ค่าใช้จ่ายล่วงหน้า</t>
  </si>
  <si>
    <t xml:space="preserve">         ค่าใช้จ่ายในการออกหุ้นกู้รอการตัดบัญชี</t>
  </si>
  <si>
    <t xml:space="preserve">         สินทรัพย์ไม่หมุนเวียนอื่น ๆ </t>
  </si>
  <si>
    <t xml:space="preserve">    รวมสินทรัพย์ไม่หมุนเวียน</t>
  </si>
  <si>
    <t xml:space="preserve">      เจ้าหนี้การค้า</t>
  </si>
  <si>
    <t>หนี้สินไม่หมุนเวียน</t>
  </si>
  <si>
    <t xml:space="preserve">     หนี้สินไม่หมุนเวียนอื่น </t>
  </si>
  <si>
    <t xml:space="preserve">          รายได้รอการรับรู้</t>
  </si>
  <si>
    <t xml:space="preserve">          หนี้สินไม่หมุนเวียนอื่น ๆ</t>
  </si>
  <si>
    <t xml:space="preserve">      รวมหนี้สินไม่หมุนเวียน</t>
  </si>
  <si>
    <t xml:space="preserve">     ผลต่างจากการแปลงค่างบการเงิน</t>
  </si>
  <si>
    <t xml:space="preserve">          จัดสรรแล้ว</t>
  </si>
  <si>
    <t xml:space="preserve">              สำรองตามกฎหมาย</t>
  </si>
  <si>
    <t xml:space="preserve">              สำรองเพื่อขยายงาน</t>
  </si>
  <si>
    <t xml:space="preserve">              เงินปันผลเสนอจ่าย</t>
  </si>
  <si>
    <t xml:space="preserve">          กำไรจากการแปลงค่าเงินตราต่างประเทศ</t>
  </si>
  <si>
    <t>หน่วย : บาท</t>
  </si>
  <si>
    <t>ปรับปรุงใหม่</t>
  </si>
  <si>
    <t xml:space="preserve">     รายได้จากการบริการท่อขนส่งก๊าซ</t>
  </si>
  <si>
    <t xml:space="preserve">     ส่วนแบ่งกำไรจากเงินลงทุนตามวิธีส่วนได้เสีย</t>
  </si>
  <si>
    <t xml:space="preserve">     ค่าใช้จ่ายในการขายและบริหาร</t>
  </si>
  <si>
    <t>กำไรก่อนดอกเบี้ยจ่ายและภาษีเงินได้</t>
  </si>
  <si>
    <t>กำไรต่อหุ้น</t>
  </si>
  <si>
    <t xml:space="preserve">          กำไรต่อหุ้นขั้นพื้นฐาน</t>
  </si>
  <si>
    <t>งบแสดงการเปลี่ยนแปลงส่วนของผู้ถือหุ้น</t>
  </si>
  <si>
    <t>ผลต่างจากการ</t>
  </si>
  <si>
    <t>สำรอง</t>
  </si>
  <si>
    <t>สำรองเพื่อ</t>
  </si>
  <si>
    <t>เงินปันผล</t>
  </si>
  <si>
    <t>กำไร (ขาดทุน)</t>
  </si>
  <si>
    <t>รวม</t>
  </si>
  <si>
    <t>ที่ออกและชำระแล้ว</t>
  </si>
  <si>
    <t>มูลค่าหุ้น</t>
  </si>
  <si>
    <t>แปลงค่างบการเงิน</t>
  </si>
  <si>
    <t>ตามกฏหมาย</t>
  </si>
  <si>
    <t>การขยายงาน</t>
  </si>
  <si>
    <t>เสนอจ่าย</t>
  </si>
  <si>
    <t>สะสม</t>
  </si>
  <si>
    <t>ผลสะสมจากการเปลี่ยนแปลงนโยบายการบัญชี</t>
  </si>
  <si>
    <t>ยอดคงเหลือที่ปรับปรุงแล้ว</t>
  </si>
  <si>
    <t>ผลต่างจากการแปลงค่างบการเงิน</t>
  </si>
  <si>
    <t>บริษัท ปตท.สำรวจและผลิตปิโตรเลียม จำกัด (มหาชน)</t>
  </si>
  <si>
    <t xml:space="preserve">          (กำไร)ขาดทุนจากการแปลงค่าเงินตราต่างประเทศที่ยังไม่เกิดขึ้น</t>
  </si>
  <si>
    <t xml:space="preserve">          ลูกหนี้จากการร่วมทุน (เพิ่มขึ้น)ลดลง</t>
  </si>
  <si>
    <t xml:space="preserve">          ดอกเบี้ยค้างรับ (เพิ่มขึ้น)ลดลง</t>
  </si>
  <si>
    <t xml:space="preserve">                    เงินสดสุทธิ(ใช้ไปใน)กิจกรรมลงทุน</t>
  </si>
  <si>
    <t>งบกระแสเงินสด</t>
  </si>
  <si>
    <t xml:space="preserve">          ค่าชดเชยสิทธิ Carry Forward Gas ตัดจ่าย</t>
  </si>
  <si>
    <t xml:space="preserve">          ค่าเสื่อมราคาและค่าสูญสิ้น</t>
  </si>
  <si>
    <t xml:space="preserve">          ค่าเสื่อมราคา ค่าสูญสิ้นและค่าตัดจำหน่าย</t>
  </si>
  <si>
    <t>ยอดคงเหลือ ณ วันที่ 31 ธันวาคม 2543</t>
  </si>
  <si>
    <t>ยอดคงเหลือ ณ วันที่ 31 ธันวาคม 2544</t>
  </si>
  <si>
    <t xml:space="preserve">         เงินกู้ยืมระยะยาว(ลดลง)</t>
  </si>
  <si>
    <t xml:space="preserve">          -</t>
  </si>
  <si>
    <t xml:space="preserve">        -</t>
  </si>
  <si>
    <t>เงินปันผลจ่าย</t>
  </si>
  <si>
    <t xml:space="preserve">         เงินปันผลรับจากบริษัทที่เกี่ยวข้องกัน</t>
  </si>
  <si>
    <t xml:space="preserve">               หุ้นสามัญ 664.4  ล้านหุ้น มูลค่าหุ้นละ 5 บาท</t>
  </si>
  <si>
    <t xml:space="preserve">          ส่วนได้เสียใน(กำไร)สุทธิของบริษัทย่อยและบริษัทร่วม</t>
  </si>
  <si>
    <t xml:space="preserve">          ขาดทุนจากการจำหน่ายพัสดุ</t>
  </si>
  <si>
    <t xml:space="preserve">          พัสดุคงเหลือสุทธิ(เพิ่มขึ้น)ลดลง</t>
  </si>
  <si>
    <t xml:space="preserve">          สินทรัพย์หมุนเวียนอื่นๆ (เพิ่มขึ้น)ลดลง</t>
  </si>
  <si>
    <t xml:space="preserve">          ค่าใช้จ่ายจ่ายล่วงหน้า(เพิ่มขึ้น)ลดลง</t>
  </si>
  <si>
    <t xml:space="preserve">          สินทรัพย์อื่น(เพิ่มขึ้น)ลดลง</t>
  </si>
  <si>
    <t xml:space="preserve">          เจ้าหนี้ใบสำคัญ(ลดลง)</t>
  </si>
  <si>
    <t xml:space="preserve">          ค่าใช้จ่ายค้างจ่ายเพิ่มขึ้น</t>
  </si>
  <si>
    <t xml:space="preserve">          ดอกเบี้ยค้างจ่ายเพิ่มขึ้น(ลดลง)</t>
  </si>
  <si>
    <t xml:space="preserve">          (กำไร)จากการแปลงค่างบการเงินที่เป็นหน่วยงานต่างประเทศ</t>
  </si>
  <si>
    <t xml:space="preserve">          เงินลงทุนในกิจการที่เกี่ยวข้องกัน(เพิ่มขึ้น)</t>
  </si>
  <si>
    <t xml:space="preserve">ส่วนเกิน </t>
  </si>
  <si>
    <t>ส่วนเกิน</t>
  </si>
  <si>
    <t>ณ วันที่ 30 กันยายน 2545 และ วันที่ 31 ธันวาคม 2544</t>
  </si>
  <si>
    <t>สำหรับงวดสามเดือนสิ้นสุดวันที่ 30 กันยายน 2545 และ 2544</t>
  </si>
  <si>
    <t>30 กันยายน 2545</t>
  </si>
  <si>
    <t>ยอดคงเหลือ ณ วันที่ 30 กันยายน  2544</t>
  </si>
  <si>
    <t>ยอดคงเหลือ ณ วันที่ 30 กันยายน  2545</t>
  </si>
  <si>
    <t>สำหรับงวดเก้าเดือนสิ้นสุดวันที่ 30 กันยายน 2545 และ 2544</t>
  </si>
  <si>
    <t xml:space="preserve">          เงินลงทุนระยะสั้น (เพิ่มขึ้น)</t>
  </si>
  <si>
    <t>ดอกเบี้ยจ่าย</t>
  </si>
  <si>
    <t xml:space="preserve">          ค่าตอบแทนกรรมการ</t>
  </si>
  <si>
    <t xml:space="preserve">         รายจ่ายรอการตัดบัญชีตัดจ่าย</t>
  </si>
  <si>
    <t xml:space="preserve">          รายได้จากรายการรายได้รอการรับรู้</t>
  </si>
  <si>
    <t xml:space="preserve">     -</t>
  </si>
  <si>
    <t>ยอดคงเหลือ ณ วันที่ 30 กันยายน 2544</t>
  </si>
  <si>
    <t>ยอดคงเหลือ ณ วันที่ 30 กันยายน 2545</t>
  </si>
  <si>
    <t xml:space="preserve">           -</t>
  </si>
  <si>
    <t xml:space="preserve">            -</t>
  </si>
  <si>
    <t xml:space="preserve">              -</t>
  </si>
  <si>
    <t xml:space="preserve">          ลูกหนี้อื่น (เพิ่มขึ้น)ลดลง</t>
  </si>
  <si>
    <t xml:space="preserve">          ลูกหนี้บริษัทใหญ่ (เพิ่มขึ้น) ลดลง</t>
  </si>
  <si>
    <t xml:space="preserve">          เจ้าหนี้จากการร่วมทุนเพิ่มขึ้น </t>
  </si>
  <si>
    <t xml:space="preserve">          ภาษีเงินได้ค้างจ่าย(ลดลง)</t>
  </si>
  <si>
    <t xml:space="preserve">          หนี้สินหมุนเวียนอื่นเพิ่มขึ้น(ลดลง)</t>
  </si>
  <si>
    <t xml:space="preserve">          รายได้รอการรับรู้เพิ่มขึ้น(ลดลง)</t>
  </si>
  <si>
    <t xml:space="preserve">          หนี้สินอื่นเพิ่มขึ้น(ลดลง)</t>
  </si>
  <si>
    <t>เงินสดและรายการเทียบเท่าเงินสด(ลดลง)สุทธิ</t>
  </si>
  <si>
    <t>7, 18</t>
  </si>
  <si>
    <r>
      <t xml:space="preserve">                                    </t>
    </r>
    <r>
      <rPr>
        <u val="single"/>
        <sz val="14"/>
        <rFont val="AngsanaUPC"/>
        <family val="1"/>
      </rPr>
      <t>ยังไม่ได้ตรวจสอบ</t>
    </r>
  </si>
  <si>
    <r>
      <t xml:space="preserve">                                    </t>
    </r>
    <r>
      <rPr>
        <u val="single"/>
        <sz val="14"/>
        <rFont val="AngsanaUPC"/>
        <family val="1"/>
      </rPr>
      <t>สอบทานแล้ว</t>
    </r>
  </si>
  <si>
    <t xml:space="preserve"> (นางนันทิยา สถิรกุล)</t>
  </si>
  <si>
    <t>ผู้จัดการบัญชีโครงการร่วมทุน</t>
  </si>
  <si>
    <t xml:space="preserve"> รักษาการ ผู้จัดการอาวุโสฝ่ายบัญชี</t>
  </si>
  <si>
    <t xml:space="preserve">                                                            (นายเทวินทร์  วงศ์วานิช)</t>
  </si>
  <si>
    <t xml:space="preserve">                                                             รองผู้จัดการใหญ่อาวุโส สายงานปฏิบัติการ</t>
  </si>
  <si>
    <t xml:space="preserve">                                                            รักษาการ กรรมการผู้จัดการใหญ่</t>
  </si>
  <si>
    <t xml:space="preserve">          เงินให้กู้ยืมแก่กิจการที่เกี่ยวข้องกันลดลง</t>
  </si>
  <si>
    <t xml:space="preserve">                                                               เทวินทร์  วงศ์วานิช</t>
  </si>
  <si>
    <t>นันทิยา สถิรกุล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</si>
</sst>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#,##0;\(#,##0\)"/>
    <numFmt numFmtId="210" formatCode="#,##0;#,##0"/>
    <numFmt numFmtId="211" formatCode="#,##0.00;\(#,##0.00\)"/>
    <numFmt numFmtId="212" formatCode="#,##0.0;\(#,##0.0\)"/>
    <numFmt numFmtId="213" formatCode="#,##0.000;\(#,##0.000\)"/>
    <numFmt numFmtId="214" formatCode="#,##0.0000;\(#,##0.0000\)"/>
    <numFmt numFmtId="215" formatCode="0.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,##0.0"/>
    <numFmt numFmtId="222" formatCode="#,##0.000"/>
    <numFmt numFmtId="223" formatCode="_-* #,##0.000_-;\-* #,##0.000_-;_-* &quot;-&quot;???_-;_-@_-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_-* #,##0.00000_-;\-* #,##0.00000_-;_-* &quot;-&quot;??_-;_-@_-"/>
    <numFmt numFmtId="229" formatCode="_-* #,##0.000000_-;\-* #,##0.000000_-;_-* &quot;-&quot;??_-;_-@_-"/>
    <numFmt numFmtId="230" formatCode="_-* #,##0.0000000_-;\-* #,##0.0000000_-;_-* &quot;-&quot;??_-;_-@_-"/>
    <numFmt numFmtId="231" formatCode="0.00_ ;\-0.00\ "/>
  </numFmts>
  <fonts count="23">
    <font>
      <sz val="14"/>
      <name val="Cordia New"/>
      <family val="0"/>
    </font>
    <font>
      <b/>
      <u val="single"/>
      <sz val="18"/>
      <name val="AngsanaUPC"/>
      <family val="1"/>
    </font>
    <font>
      <b/>
      <sz val="18"/>
      <name val="AngsanaUPC"/>
      <family val="1"/>
    </font>
    <font>
      <b/>
      <u val="single"/>
      <sz val="17"/>
      <name val="AngsanaUPC"/>
      <family val="1"/>
    </font>
    <font>
      <sz val="14"/>
      <color indexed="12"/>
      <name val="Cordia New"/>
      <family val="2"/>
    </font>
    <font>
      <sz val="16"/>
      <name val="AngsanaUPC"/>
      <family val="1"/>
    </font>
    <font>
      <b/>
      <u val="single"/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0"/>
    </font>
    <font>
      <b/>
      <sz val="14"/>
      <color indexed="12"/>
      <name val="Cordia New"/>
      <family val="2"/>
    </font>
    <font>
      <b/>
      <sz val="14"/>
      <name val="Cordia New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12"/>
      <name val="Angsana New"/>
      <family val="1"/>
    </font>
    <font>
      <sz val="16"/>
      <color indexed="12"/>
      <name val="Angsana New"/>
      <family val="1"/>
    </font>
    <font>
      <b/>
      <sz val="16"/>
      <name val="Cordia New"/>
      <family val="0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u val="single"/>
      <sz val="14"/>
      <name val="AngsanaUPC"/>
      <family val="1"/>
    </font>
    <font>
      <b/>
      <u val="single"/>
      <sz val="16"/>
      <color indexed="8"/>
      <name val="AngsanaUPC"/>
      <family val="1"/>
    </font>
    <font>
      <u val="single"/>
      <sz val="12.6"/>
      <color indexed="12"/>
      <name val="Cordia New"/>
      <family val="0"/>
    </font>
    <font>
      <u val="single"/>
      <sz val="12.6"/>
      <color indexed="36"/>
      <name val="Cordia New"/>
      <family val="0"/>
    </font>
    <font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9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3" fontId="10" fillId="0" borderId="0" xfId="15" applyFont="1" applyAlignment="1">
      <alignment/>
    </xf>
    <xf numFmtId="209" fontId="5" fillId="0" borderId="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Alignment="1">
      <alignment horizontal="center"/>
    </xf>
    <xf numFmtId="43" fontId="0" fillId="0" borderId="0" xfId="15" applyAlignment="1">
      <alignment/>
    </xf>
    <xf numFmtId="225" fontId="0" fillId="0" borderId="0" xfId="15" applyNumberFormat="1" applyAlignment="1">
      <alignment/>
    </xf>
    <xf numFmtId="225" fontId="0" fillId="0" borderId="0" xfId="0" applyNumberFormat="1" applyAlignment="1">
      <alignment/>
    </xf>
    <xf numFmtId="225" fontId="0" fillId="0" borderId="1" xfId="15" applyNumberForma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6" fontId="11" fillId="0" borderId="0" xfId="0" applyNumberFormat="1" applyFont="1" applyBorder="1" applyAlignment="1" quotePrefix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25" fontId="0" fillId="0" borderId="2" xfId="15" applyNumberForma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25" fontId="10" fillId="0" borderId="0" xfId="15" applyNumberFormat="1" applyFont="1" applyAlignment="1">
      <alignment/>
    </xf>
    <xf numFmtId="225" fontId="10" fillId="0" borderId="1" xfId="15" applyNumberFormat="1" applyFont="1" applyBorder="1" applyAlignment="1">
      <alignment/>
    </xf>
    <xf numFmtId="225" fontId="10" fillId="0" borderId="3" xfId="15" applyNumberFormat="1" applyFont="1" applyBorder="1" applyAlignment="1">
      <alignment/>
    </xf>
    <xf numFmtId="225" fontId="10" fillId="0" borderId="4" xfId="15" applyNumberFormat="1" applyFont="1" applyBorder="1" applyAlignment="1">
      <alignment/>
    </xf>
    <xf numFmtId="225" fontId="10" fillId="0" borderId="5" xfId="15" applyNumberFormat="1" applyFont="1" applyBorder="1" applyAlignment="1">
      <alignment/>
    </xf>
    <xf numFmtId="225" fontId="10" fillId="0" borderId="2" xfId="15" applyNumberFormat="1" applyFont="1" applyBorder="1" applyAlignment="1">
      <alignment/>
    </xf>
    <xf numFmtId="225" fontId="10" fillId="0" borderId="0" xfId="0" applyNumberFormat="1" applyFont="1" applyAlignment="1">
      <alignment/>
    </xf>
    <xf numFmtId="209" fontId="5" fillId="0" borderId="0" xfId="0" applyNumberFormat="1" applyFont="1" applyFill="1" applyAlignment="1">
      <alignment horizontal="right" vertical="center"/>
    </xf>
    <xf numFmtId="209" fontId="5" fillId="0" borderId="0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 quotePrefix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09" fontId="5" fillId="0" borderId="0" xfId="0" applyNumberFormat="1" applyFont="1" applyAlignment="1">
      <alignment vertical="center"/>
    </xf>
    <xf numFmtId="209" fontId="5" fillId="0" borderId="0" xfId="0" applyNumberFormat="1" applyFont="1" applyAlignment="1">
      <alignment horizontal="right" vertical="center"/>
    </xf>
    <xf numFmtId="209" fontId="5" fillId="0" borderId="0" xfId="0" applyNumberFormat="1" applyFont="1" applyBorder="1" applyAlignment="1" quotePrefix="1">
      <alignment horizontal="center" vertical="center"/>
    </xf>
    <xf numFmtId="209" fontId="5" fillId="0" borderId="0" xfId="0" applyNumberFormat="1" applyFont="1" applyAlignment="1">
      <alignment horizontal="center" vertical="center"/>
    </xf>
    <xf numFmtId="209" fontId="5" fillId="0" borderId="0" xfId="0" applyNumberFormat="1" applyFont="1" applyFill="1" applyAlignment="1">
      <alignment vertical="center"/>
    </xf>
    <xf numFmtId="209" fontId="5" fillId="0" borderId="6" xfId="0" applyNumberFormat="1" applyFont="1" applyFill="1" applyBorder="1" applyAlignment="1">
      <alignment horizontal="right" vertical="center"/>
    </xf>
    <xf numFmtId="209" fontId="7" fillId="0" borderId="0" xfId="0" applyNumberFormat="1" applyFont="1" applyBorder="1" applyAlignment="1">
      <alignment vertical="center"/>
    </xf>
    <xf numFmtId="209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09" fontId="5" fillId="0" borderId="0" xfId="0" applyNumberFormat="1" applyFont="1" applyFill="1" applyBorder="1" applyAlignment="1">
      <alignment horizontal="center" vertical="center"/>
    </xf>
    <xf numFmtId="209" fontId="5" fillId="0" borderId="0" xfId="0" applyNumberFormat="1" applyFont="1" applyFill="1" applyBorder="1" applyAlignment="1">
      <alignment horizontal="right" vertical="center"/>
    </xf>
    <xf numFmtId="209" fontId="5" fillId="0" borderId="6" xfId="0" applyNumberFormat="1" applyFont="1" applyBorder="1" applyAlignment="1">
      <alignment horizontal="right" vertical="center"/>
    </xf>
    <xf numFmtId="209" fontId="7" fillId="0" borderId="0" xfId="0" applyNumberFormat="1" applyFont="1" applyBorder="1" applyAlignment="1">
      <alignment horizontal="center" vertical="center"/>
    </xf>
    <xf numFmtId="209" fontId="7" fillId="0" borderId="0" xfId="0" applyNumberFormat="1" applyFont="1" applyFill="1" applyBorder="1" applyAlignment="1">
      <alignment horizontal="center" vertical="center"/>
    </xf>
    <xf numFmtId="209" fontId="7" fillId="0" borderId="6" xfId="0" applyNumberFormat="1" applyFont="1" applyFill="1" applyBorder="1" applyAlignment="1">
      <alignment horizontal="right" vertical="center"/>
    </xf>
    <xf numFmtId="209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209" fontId="5" fillId="0" borderId="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209" fontId="7" fillId="0" borderId="0" xfId="0" applyNumberFormat="1" applyFont="1" applyFill="1" applyBorder="1" applyAlignment="1">
      <alignment vertical="center"/>
    </xf>
    <xf numFmtId="209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209" fontId="16" fillId="0" borderId="0" xfId="0" applyNumberFormat="1" applyFont="1" applyAlignment="1">
      <alignment horizontal="right" vertical="center"/>
    </xf>
    <xf numFmtId="209" fontId="16" fillId="0" borderId="0" xfId="0" applyNumberFormat="1" applyFont="1" applyAlignment="1">
      <alignment vertical="center"/>
    </xf>
    <xf numFmtId="209" fontId="16" fillId="0" borderId="6" xfId="0" applyNumberFormat="1" applyFont="1" applyBorder="1" applyAlignment="1">
      <alignment horizontal="right" vertical="center"/>
    </xf>
    <xf numFmtId="209" fontId="1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211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20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09" fontId="17" fillId="0" borderId="6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Continuous" vertical="center"/>
    </xf>
    <xf numFmtId="209" fontId="7" fillId="0" borderId="7" xfId="0" applyNumberFormat="1" applyFont="1" applyFill="1" applyBorder="1" applyAlignment="1">
      <alignment horizontal="right" vertical="center"/>
    </xf>
    <xf numFmtId="209" fontId="7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209" fontId="6" fillId="0" borderId="0" xfId="0" applyNumberFormat="1" applyFont="1" applyFill="1" applyAlignment="1">
      <alignment horizontal="centerContinuous" vertical="center"/>
    </xf>
    <xf numFmtId="209" fontId="6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3" fontId="5" fillId="0" borderId="6" xfId="0" applyNumberFormat="1" applyFont="1" applyFill="1" applyBorder="1" applyAlignment="1">
      <alignment horizontal="right" vertical="center"/>
    </xf>
    <xf numFmtId="209" fontId="7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right" vertical="center"/>
    </xf>
    <xf numFmtId="225" fontId="5" fillId="0" borderId="0" xfId="15" applyNumberFormat="1" applyFont="1" applyAlignment="1">
      <alignment horizontal="center" vertical="center"/>
    </xf>
    <xf numFmtId="225" fontId="7" fillId="0" borderId="0" xfId="15" applyNumberFormat="1" applyFont="1" applyAlignment="1">
      <alignment horizontal="center" vertical="center"/>
    </xf>
    <xf numFmtId="225" fontId="5" fillId="0" borderId="0" xfId="15" applyNumberFormat="1" applyFont="1" applyBorder="1" applyAlignment="1">
      <alignment horizontal="center" vertical="center"/>
    </xf>
    <xf numFmtId="43" fontId="10" fillId="0" borderId="0" xfId="15" applyFont="1" applyAlignment="1">
      <alignment horizontal="center"/>
    </xf>
    <xf numFmtId="209" fontId="5" fillId="0" borderId="0" xfId="0" applyNumberFormat="1" applyFont="1" applyBorder="1" applyAlignment="1" quotePrefix="1">
      <alignment horizontal="right" vertical="center"/>
    </xf>
    <xf numFmtId="225" fontId="5" fillId="0" borderId="0" xfId="15" applyNumberFormat="1" applyFont="1" applyFill="1" applyBorder="1" applyAlignment="1">
      <alignment vertical="center"/>
    </xf>
    <xf numFmtId="225" fontId="5" fillId="0" borderId="0" xfId="0" applyNumberFormat="1" applyFont="1" applyFill="1" applyAlignment="1">
      <alignment vertical="center"/>
    </xf>
    <xf numFmtId="225" fontId="5" fillId="0" borderId="0" xfId="0" applyNumberFormat="1" applyFont="1" applyBorder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15" fontId="10" fillId="0" borderId="0" xfId="0" applyNumberFormat="1" applyFont="1" applyAlignment="1">
      <alignment/>
    </xf>
    <xf numFmtId="225" fontId="0" fillId="2" borderId="0" xfId="15" applyNumberFormat="1" applyFill="1" applyAlignment="1">
      <alignment/>
    </xf>
    <xf numFmtId="225" fontId="10" fillId="3" borderId="0" xfId="15" applyNumberFormat="1" applyFont="1" applyFill="1" applyAlignment="1">
      <alignment/>
    </xf>
    <xf numFmtId="225" fontId="0" fillId="3" borderId="0" xfId="15" applyNumberFormat="1" applyFill="1" applyAlignment="1">
      <alignment/>
    </xf>
    <xf numFmtId="225" fontId="10" fillId="3" borderId="0" xfId="0" applyNumberFormat="1" applyFont="1" applyFill="1" applyAlignment="1">
      <alignment/>
    </xf>
    <xf numFmtId="225" fontId="10" fillId="0" borderId="0" xfId="0" applyNumberFormat="1" applyFont="1" applyFill="1" applyAlignment="1">
      <alignment/>
    </xf>
    <xf numFmtId="0" fontId="18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09" fontId="17" fillId="0" borderId="0" xfId="0" applyNumberFormat="1" applyFont="1" applyBorder="1" applyAlignment="1">
      <alignment horizontal="right" vertical="center"/>
    </xf>
    <xf numFmtId="43" fontId="16" fillId="0" borderId="0" xfId="15" applyFont="1" applyAlignment="1">
      <alignment horizontal="center" vertical="center"/>
    </xf>
    <xf numFmtId="209" fontId="16" fillId="0" borderId="0" xfId="0" applyNumberFormat="1" applyFont="1" applyBorder="1" applyAlignment="1">
      <alignment horizontal="right" vertical="center"/>
    </xf>
    <xf numFmtId="209" fontId="16" fillId="0" borderId="0" xfId="0" applyNumberFormat="1" applyFont="1" applyFill="1" applyAlignment="1">
      <alignment horizontal="right" vertical="center"/>
    </xf>
    <xf numFmtId="209" fontId="16" fillId="0" borderId="6" xfId="0" applyNumberFormat="1" applyFont="1" applyFill="1" applyBorder="1" applyAlignment="1">
      <alignment horizontal="righ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209" fontId="16" fillId="0" borderId="6" xfId="0" applyNumberFormat="1" applyFont="1" applyBorder="1" applyAlignment="1">
      <alignment vertical="center"/>
    </xf>
    <xf numFmtId="209" fontId="17" fillId="0" borderId="7" xfId="0" applyNumberFormat="1" applyFont="1" applyBorder="1" applyAlignment="1">
      <alignment vertical="center"/>
    </xf>
    <xf numFmtId="209" fontId="17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209" fontId="17" fillId="0" borderId="6" xfId="0" applyNumberFormat="1" applyFont="1" applyFill="1" applyBorder="1" applyAlignment="1">
      <alignment horizontal="right" vertical="center"/>
    </xf>
    <xf numFmtId="209" fontId="16" fillId="0" borderId="0" xfId="0" applyNumberFormat="1" applyFont="1" applyFill="1" applyAlignment="1">
      <alignment vertical="center"/>
    </xf>
    <xf numFmtId="209" fontId="16" fillId="0" borderId="0" xfId="0" applyNumberFormat="1" applyFont="1" applyFill="1" applyAlignment="1" quotePrefix="1">
      <alignment horizontal="right" vertical="center"/>
    </xf>
    <xf numFmtId="209" fontId="16" fillId="0" borderId="6" xfId="0" applyNumberFormat="1" applyFont="1" applyFill="1" applyBorder="1" applyAlignment="1">
      <alignment vertical="center"/>
    </xf>
    <xf numFmtId="209" fontId="16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 quotePrefix="1">
      <alignment horizontal="right" vertical="center"/>
    </xf>
    <xf numFmtId="3" fontId="16" fillId="0" borderId="6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209" fontId="7" fillId="0" borderId="6" xfId="0" applyNumberFormat="1" applyFont="1" applyBorder="1" applyAlignment="1">
      <alignment horizontal="right" vertical="center"/>
    </xf>
    <xf numFmtId="209" fontId="5" fillId="0" borderId="6" xfId="0" applyNumberFormat="1" applyFont="1" applyBorder="1" applyAlignment="1">
      <alignment vertical="center"/>
    </xf>
    <xf numFmtId="209" fontId="7" fillId="0" borderId="1" xfId="0" applyNumberFormat="1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9" fontId="5" fillId="0" borderId="6" xfId="0" applyNumberFormat="1" applyFont="1" applyBorder="1" applyAlignment="1">
      <alignment horizontal="center" vertical="center"/>
    </xf>
    <xf numFmtId="209" fontId="5" fillId="0" borderId="1" xfId="0" applyNumberFormat="1" applyFont="1" applyBorder="1" applyAlignment="1">
      <alignment vertical="center"/>
    </xf>
    <xf numFmtId="209" fontId="7" fillId="0" borderId="6" xfId="0" applyNumberFormat="1" applyFont="1" applyBorder="1" applyAlignment="1">
      <alignment vertical="center"/>
    </xf>
    <xf numFmtId="209" fontId="16" fillId="0" borderId="0" xfId="0" applyNumberFormat="1" applyFont="1" applyFill="1" applyAlignment="1">
      <alignment horizontal="center" vertical="center"/>
    </xf>
    <xf numFmtId="209" fontId="17" fillId="0" borderId="7" xfId="0" applyNumberFormat="1" applyFont="1" applyFill="1" applyBorder="1" applyAlignment="1">
      <alignment horizontal="right" vertical="center"/>
    </xf>
    <xf numFmtId="209" fontId="17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231" fontId="5" fillId="0" borderId="0" xfId="0" applyNumberFormat="1" applyFont="1" applyBorder="1" applyAlignment="1">
      <alignment vertical="center"/>
    </xf>
    <xf numFmtId="209" fontId="7" fillId="0" borderId="1" xfId="0" applyNumberFormat="1" applyFont="1" applyBorder="1" applyAlignment="1">
      <alignment horizontal="center" vertical="center"/>
    </xf>
    <xf numFmtId="43" fontId="7" fillId="0" borderId="1" xfId="15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0"/>
  <sheetViews>
    <sheetView zoomScale="90" zoomScaleNormal="90" zoomScaleSheetLayoutView="75" workbookViewId="0" topLeftCell="A10">
      <selection activeCell="F22" sqref="F22"/>
    </sheetView>
  </sheetViews>
  <sheetFormatPr defaultColWidth="9.140625" defaultRowHeight="21.75"/>
  <cols>
    <col min="1" max="1" width="54.421875" style="6" customWidth="1"/>
    <col min="2" max="2" width="8.7109375" style="6" customWidth="1"/>
    <col min="3" max="3" width="1.57421875" style="6" customWidth="1"/>
    <col min="4" max="4" width="18.00390625" style="6" customWidth="1"/>
    <col min="5" max="5" width="1.57421875" style="6" customWidth="1"/>
    <col min="6" max="6" width="18.00390625" style="6" bestFit="1" customWidth="1"/>
    <col min="7" max="7" width="1.57421875" style="6" customWidth="1"/>
    <col min="8" max="8" width="18.00390625" style="6" customWidth="1"/>
    <col min="9" max="9" width="1.57421875" style="6" customWidth="1"/>
    <col min="10" max="10" width="18.140625" style="6" customWidth="1"/>
    <col min="11" max="11" width="1.28515625" style="6" customWidth="1"/>
    <col min="12" max="12" width="13.7109375" style="6" bestFit="1" customWidth="1"/>
    <col min="13" max="13" width="12.57421875" style="6" bestFit="1" customWidth="1"/>
    <col min="14" max="16384" width="9.140625" style="6" customWidth="1"/>
  </cols>
  <sheetData>
    <row r="2" spans="1:11" s="53" customFormat="1" ht="21.7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s="53" customFormat="1" ht="24.75" customHeight="1">
      <c r="A3" s="176" t="s">
        <v>66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s="53" customFormat="1" ht="29.25" customHeight="1">
      <c r="A4" s="176" t="s">
        <v>263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s="53" customFormat="1" ht="24.75" customHeight="1">
      <c r="A5" s="177" t="s">
        <v>208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4:11" s="54" customFormat="1" ht="21" customHeight="1">
      <c r="D6" s="175" t="s">
        <v>1</v>
      </c>
      <c r="E6" s="175"/>
      <c r="F6" s="175"/>
      <c r="G6" s="7"/>
      <c r="H6" s="175" t="s">
        <v>48</v>
      </c>
      <c r="I6" s="175"/>
      <c r="J6" s="175"/>
      <c r="K6" s="175"/>
    </row>
    <row r="7" spans="2:10" s="7" customFormat="1" ht="21" customHeight="1">
      <c r="B7" s="7" t="s">
        <v>2</v>
      </c>
      <c r="D7" s="55" t="s">
        <v>265</v>
      </c>
      <c r="E7" s="55"/>
      <c r="F7" s="55" t="s">
        <v>183</v>
      </c>
      <c r="H7" s="7" t="s">
        <v>265</v>
      </c>
      <c r="J7" s="56" t="s">
        <v>183</v>
      </c>
    </row>
    <row r="8" spans="4:10" s="9" customFormat="1" ht="21" customHeight="1">
      <c r="D8" s="7" t="s">
        <v>170</v>
      </c>
      <c r="F8" s="7" t="s">
        <v>172</v>
      </c>
      <c r="H8" s="7" t="s">
        <v>170</v>
      </c>
      <c r="J8" s="7" t="s">
        <v>172</v>
      </c>
    </row>
    <row r="9" spans="1:8" ht="21.75" customHeight="1">
      <c r="A9" s="7" t="s">
        <v>4</v>
      </c>
      <c r="D9" s="7" t="s">
        <v>171</v>
      </c>
      <c r="H9" s="7" t="s">
        <v>171</v>
      </c>
    </row>
    <row r="10" ht="21.75" customHeight="1"/>
    <row r="11" spans="1:6" ht="26.25" customHeight="1">
      <c r="A11" s="53" t="s">
        <v>5</v>
      </c>
      <c r="F11" s="57"/>
    </row>
    <row r="12" spans="1:12" ht="24" customHeight="1">
      <c r="A12" s="134" t="s">
        <v>185</v>
      </c>
      <c r="B12" s="8">
        <v>3</v>
      </c>
      <c r="C12" s="8"/>
      <c r="D12" s="80">
        <v>13171284201</v>
      </c>
      <c r="E12" s="8"/>
      <c r="F12" s="80">
        <v>15208723683</v>
      </c>
      <c r="G12" s="17"/>
      <c r="H12" s="80">
        <v>5625767550</v>
      </c>
      <c r="I12" s="17"/>
      <c r="J12" s="81">
        <v>7850262318</v>
      </c>
      <c r="K12" s="17"/>
      <c r="L12" s="57"/>
    </row>
    <row r="13" spans="1:11" ht="28.5" customHeight="1">
      <c r="A13" s="134" t="s">
        <v>169</v>
      </c>
      <c r="B13" s="8">
        <v>4.1</v>
      </c>
      <c r="C13" s="8"/>
      <c r="D13" s="80">
        <v>2805390607</v>
      </c>
      <c r="E13" s="8"/>
      <c r="F13" s="80">
        <v>3393858240</v>
      </c>
      <c r="G13" s="17"/>
      <c r="H13" s="17">
        <v>2178858988</v>
      </c>
      <c r="I13" s="59"/>
      <c r="J13" s="81">
        <v>1942796497</v>
      </c>
      <c r="K13" s="17"/>
    </row>
    <row r="14" spans="1:13" ht="27" customHeight="1">
      <c r="A14" s="134" t="s">
        <v>6</v>
      </c>
      <c r="B14" s="8">
        <v>4.2</v>
      </c>
      <c r="C14" s="8"/>
      <c r="D14" s="80">
        <v>169689914</v>
      </c>
      <c r="E14" s="8"/>
      <c r="F14" s="80">
        <v>272066656</v>
      </c>
      <c r="G14" s="17"/>
      <c r="H14" s="115">
        <v>48862530</v>
      </c>
      <c r="I14" s="59"/>
      <c r="J14" s="81">
        <v>50426799</v>
      </c>
      <c r="K14" s="17"/>
      <c r="M14" s="57"/>
    </row>
    <row r="15" spans="1:11" ht="24" customHeight="1">
      <c r="A15" s="134" t="s">
        <v>7</v>
      </c>
      <c r="B15" s="8"/>
      <c r="C15" s="8"/>
      <c r="D15" s="80">
        <v>39078786</v>
      </c>
      <c r="E15" s="8"/>
      <c r="F15" s="80">
        <v>17886218</v>
      </c>
      <c r="G15" s="18"/>
      <c r="H15" s="115">
        <v>37235065</v>
      </c>
      <c r="I15" s="59"/>
      <c r="J15" s="81">
        <v>16393191</v>
      </c>
      <c r="K15" s="18"/>
    </row>
    <row r="16" spans="1:11" ht="24" customHeight="1">
      <c r="A16" s="134" t="s">
        <v>8</v>
      </c>
      <c r="B16" s="8"/>
      <c r="C16" s="8"/>
      <c r="D16" s="80">
        <v>927982415</v>
      </c>
      <c r="E16" s="8"/>
      <c r="F16" s="80">
        <v>940386367</v>
      </c>
      <c r="G16" s="17"/>
      <c r="H16" s="17">
        <v>793141924</v>
      </c>
      <c r="I16" s="18"/>
      <c r="J16" s="80">
        <v>803306101</v>
      </c>
      <c r="K16" s="17"/>
    </row>
    <row r="17" spans="1:11" ht="24" customHeight="1">
      <c r="A17" s="134" t="s">
        <v>73</v>
      </c>
      <c r="B17" s="8"/>
      <c r="C17" s="8"/>
      <c r="E17" s="8"/>
      <c r="F17" s="130"/>
      <c r="G17" s="17"/>
      <c r="H17" s="115"/>
      <c r="I17" s="59"/>
      <c r="J17" s="83"/>
      <c r="K17" s="17"/>
    </row>
    <row r="18" spans="1:11" ht="24" customHeight="1">
      <c r="A18" s="134" t="s">
        <v>9</v>
      </c>
      <c r="B18" s="8"/>
      <c r="C18" s="8"/>
      <c r="D18" s="80">
        <v>54252084</v>
      </c>
      <c r="E18" s="8"/>
      <c r="F18" s="130">
        <v>26502678</v>
      </c>
      <c r="G18" s="17"/>
      <c r="H18" s="17">
        <v>939473</v>
      </c>
      <c r="I18" s="18"/>
      <c r="J18" s="80">
        <v>4499477</v>
      </c>
      <c r="K18" s="17"/>
    </row>
    <row r="19" spans="1:11" ht="27" customHeight="1">
      <c r="A19" s="134" t="s">
        <v>10</v>
      </c>
      <c r="B19" s="8"/>
      <c r="C19" s="8"/>
      <c r="D19" s="80">
        <v>240883050</v>
      </c>
      <c r="E19" s="8"/>
      <c r="F19" s="130">
        <v>206997114</v>
      </c>
      <c r="G19" s="17"/>
      <c r="H19" s="17">
        <v>51986744</v>
      </c>
      <c r="I19" s="18"/>
      <c r="J19" s="81">
        <v>108688415</v>
      </c>
      <c r="K19" s="17"/>
    </row>
    <row r="20" spans="1:11" ht="27" customHeight="1">
      <c r="A20" s="134" t="s">
        <v>11</v>
      </c>
      <c r="B20" s="8"/>
      <c r="C20" s="8"/>
      <c r="D20" s="80">
        <v>73682752</v>
      </c>
      <c r="E20" s="8"/>
      <c r="F20" s="131">
        <v>92277100</v>
      </c>
      <c r="G20" s="17"/>
      <c r="H20" s="17">
        <v>3074337</v>
      </c>
      <c r="I20" s="18"/>
      <c r="J20" s="81">
        <v>36788327</v>
      </c>
      <c r="K20" s="17"/>
    </row>
    <row r="21" spans="1:11" ht="27" customHeight="1">
      <c r="A21" s="134" t="s">
        <v>67</v>
      </c>
      <c r="B21" s="8"/>
      <c r="C21" s="8"/>
      <c r="D21" s="132">
        <v>201861239</v>
      </c>
      <c r="E21" s="8"/>
      <c r="F21" s="132">
        <v>246583834</v>
      </c>
      <c r="G21" s="17"/>
      <c r="H21" s="62">
        <v>164544476</v>
      </c>
      <c r="I21" s="52"/>
      <c r="J21" s="132">
        <v>321667803</v>
      </c>
      <c r="K21" s="17"/>
    </row>
    <row r="22" spans="1:11" ht="24" customHeight="1">
      <c r="A22" s="138" t="s">
        <v>57</v>
      </c>
      <c r="B22" s="8"/>
      <c r="C22" s="8"/>
      <c r="D22" s="133">
        <v>17684105048</v>
      </c>
      <c r="E22" s="63"/>
      <c r="F22" s="133">
        <v>20405281890</v>
      </c>
      <c r="G22" s="17"/>
      <c r="H22" s="133">
        <v>8904411087</v>
      </c>
      <c r="I22" s="52"/>
      <c r="J22" s="133">
        <v>11134828928</v>
      </c>
      <c r="K22" s="17"/>
    </row>
    <row r="23" spans="1:11" ht="23.25" customHeight="1">
      <c r="A23" s="138" t="s">
        <v>184</v>
      </c>
      <c r="B23" s="9"/>
      <c r="C23" s="9"/>
      <c r="D23" s="80"/>
      <c r="E23" s="9"/>
      <c r="F23" s="133"/>
      <c r="G23" s="64"/>
      <c r="H23" s="115"/>
      <c r="I23" s="64"/>
      <c r="J23" s="133"/>
      <c r="K23" s="64"/>
    </row>
    <row r="24" spans="1:11" ht="25.5" customHeight="1">
      <c r="A24" s="134" t="s">
        <v>186</v>
      </c>
      <c r="B24" s="8">
        <v>5.1</v>
      </c>
      <c r="C24" s="8"/>
      <c r="D24" s="80">
        <v>11490010609</v>
      </c>
      <c r="E24" s="8"/>
      <c r="F24" s="80">
        <v>11348085123</v>
      </c>
      <c r="G24" s="17"/>
      <c r="H24" s="58">
        <v>21168410294</v>
      </c>
      <c r="I24" s="59"/>
      <c r="J24" s="81">
        <v>16735970387</v>
      </c>
      <c r="K24" s="17"/>
    </row>
    <row r="25" spans="1:11" ht="23.25" customHeight="1">
      <c r="A25" s="134" t="s">
        <v>187</v>
      </c>
      <c r="B25" s="8">
        <v>5.3</v>
      </c>
      <c r="C25" s="8"/>
      <c r="D25" s="129" t="s">
        <v>278</v>
      </c>
      <c r="E25" s="8"/>
      <c r="F25" s="129" t="s">
        <v>277</v>
      </c>
      <c r="G25" s="17"/>
      <c r="H25" s="18" t="s">
        <v>245</v>
      </c>
      <c r="I25" s="59"/>
      <c r="J25" s="81">
        <v>3943362579</v>
      </c>
      <c r="K25" s="17"/>
    </row>
    <row r="26" spans="1:11" ht="23.25" customHeight="1">
      <c r="A26" s="134" t="s">
        <v>188</v>
      </c>
      <c r="B26" s="8" t="s">
        <v>288</v>
      </c>
      <c r="C26" s="8"/>
      <c r="D26" s="80">
        <v>46868517031</v>
      </c>
      <c r="E26" s="8"/>
      <c r="F26" s="80">
        <v>44488514046</v>
      </c>
      <c r="G26" s="17"/>
      <c r="H26" s="115">
        <v>30895880217</v>
      </c>
      <c r="I26" s="59"/>
      <c r="J26" s="81">
        <v>28626774615</v>
      </c>
      <c r="K26" s="17"/>
    </row>
    <row r="27" spans="1:11" ht="23.25" customHeight="1">
      <c r="A27" s="134" t="s">
        <v>189</v>
      </c>
      <c r="B27" s="8"/>
      <c r="C27" s="8"/>
      <c r="D27" s="80">
        <v>356788242</v>
      </c>
      <c r="E27" s="8"/>
      <c r="F27" s="81">
        <v>318315469</v>
      </c>
      <c r="G27" s="17"/>
      <c r="H27" s="115">
        <v>356788242</v>
      </c>
      <c r="I27" s="10"/>
      <c r="J27" s="81">
        <v>318315468</v>
      </c>
      <c r="K27" s="17"/>
    </row>
    <row r="28" spans="1:11" ht="23.25" customHeight="1">
      <c r="A28" s="134" t="s">
        <v>190</v>
      </c>
      <c r="B28" s="8">
        <v>8.1</v>
      </c>
      <c r="C28" s="8"/>
      <c r="D28" s="80">
        <v>650684213</v>
      </c>
      <c r="E28" s="8"/>
      <c r="F28" s="130">
        <v>607571970</v>
      </c>
      <c r="G28" s="57"/>
      <c r="H28" s="18" t="s">
        <v>278</v>
      </c>
      <c r="I28" s="57"/>
      <c r="J28" s="18" t="s">
        <v>278</v>
      </c>
      <c r="K28" s="57"/>
    </row>
    <row r="29" spans="1:11" ht="23.25" customHeight="1">
      <c r="A29" s="134" t="s">
        <v>191</v>
      </c>
      <c r="B29" s="8"/>
      <c r="C29" s="8"/>
      <c r="D29" s="80"/>
      <c r="E29" s="8"/>
      <c r="F29" s="134"/>
      <c r="G29" s="17"/>
      <c r="H29" s="58"/>
      <c r="I29" s="52"/>
      <c r="J29" s="134"/>
      <c r="K29" s="17"/>
    </row>
    <row r="30" spans="1:11" ht="25.5" customHeight="1">
      <c r="A30" s="134" t="s">
        <v>192</v>
      </c>
      <c r="B30" s="8">
        <v>9</v>
      </c>
      <c r="C30" s="8"/>
      <c r="D30" s="80">
        <v>486373276</v>
      </c>
      <c r="E30" s="8"/>
      <c r="F30" s="80">
        <v>505938815</v>
      </c>
      <c r="G30" s="17"/>
      <c r="H30" s="18" t="s">
        <v>277</v>
      </c>
      <c r="I30" s="59"/>
      <c r="J30" s="18" t="s">
        <v>277</v>
      </c>
      <c r="K30" s="17"/>
    </row>
    <row r="31" spans="1:11" ht="23.25" customHeight="1">
      <c r="A31" s="134" t="s">
        <v>193</v>
      </c>
      <c r="B31" s="8"/>
      <c r="C31" s="8"/>
      <c r="D31" s="80">
        <v>41817029</v>
      </c>
      <c r="E31" s="8"/>
      <c r="F31" s="130">
        <v>49567547</v>
      </c>
      <c r="G31" s="17"/>
      <c r="H31" s="58">
        <v>18852876</v>
      </c>
      <c r="I31" s="10"/>
      <c r="J31" s="81">
        <v>22297616</v>
      </c>
      <c r="K31" s="17"/>
    </row>
    <row r="32" spans="1:11" ht="23.25" customHeight="1">
      <c r="A32" s="134" t="s">
        <v>194</v>
      </c>
      <c r="B32" s="8"/>
      <c r="C32" s="8"/>
      <c r="D32" s="135">
        <v>310648522</v>
      </c>
      <c r="E32" s="10"/>
      <c r="F32" s="135">
        <v>5999587</v>
      </c>
      <c r="G32" s="10"/>
      <c r="H32" s="68">
        <v>4580682</v>
      </c>
      <c r="I32" s="10"/>
      <c r="J32" s="135">
        <v>4767481</v>
      </c>
      <c r="K32" s="10"/>
    </row>
    <row r="33" spans="1:11" ht="23.25" customHeight="1">
      <c r="A33" s="138" t="s">
        <v>195</v>
      </c>
      <c r="B33" s="8"/>
      <c r="C33" s="8"/>
      <c r="D33" s="136">
        <v>60204838922</v>
      </c>
      <c r="E33" s="63"/>
      <c r="F33" s="136">
        <v>57323992557</v>
      </c>
      <c r="G33" s="63"/>
      <c r="H33" s="136">
        <v>52444512311</v>
      </c>
      <c r="I33" s="63"/>
      <c r="J33" s="136">
        <v>49651488146</v>
      </c>
      <c r="K33" s="63"/>
    </row>
    <row r="34" spans="1:10" ht="23.25" customHeight="1" thickBot="1">
      <c r="A34" s="138" t="s">
        <v>12</v>
      </c>
      <c r="D34" s="137">
        <v>77888943970</v>
      </c>
      <c r="F34" s="137">
        <v>77729274447</v>
      </c>
      <c r="H34" s="137">
        <v>61348923398</v>
      </c>
      <c r="J34" s="137">
        <v>60786317074</v>
      </c>
    </row>
    <row r="35" ht="25.5" customHeight="1">
      <c r="A35" s="53"/>
    </row>
    <row r="36" ht="21.75" customHeight="1">
      <c r="A36" s="53"/>
    </row>
    <row r="37" ht="28.5" customHeight="1">
      <c r="A37" s="6" t="s">
        <v>13</v>
      </c>
    </row>
    <row r="38" ht="28.5" customHeight="1"/>
    <row r="39" ht="28.5" customHeight="1"/>
    <row r="40" ht="28.5" customHeight="1"/>
    <row r="41" ht="21.75" customHeight="1"/>
    <row r="42" spans="9:10" ht="6" customHeight="1">
      <c r="I42" s="8"/>
      <c r="J42" s="8"/>
    </row>
    <row r="43" spans="1:10" ht="21.75" customHeight="1">
      <c r="A43" s="170" t="s">
        <v>298</v>
      </c>
      <c r="B43" s="65"/>
      <c r="C43" s="65"/>
      <c r="E43" s="65"/>
      <c r="F43" s="8" t="s">
        <v>299</v>
      </c>
      <c r="H43" s="8"/>
      <c r="I43" s="8"/>
      <c r="J43" s="8"/>
    </row>
    <row r="44" spans="1:10" ht="21.75" customHeight="1">
      <c r="A44" s="170" t="s">
        <v>294</v>
      </c>
      <c r="B44" s="65"/>
      <c r="C44" s="65"/>
      <c r="D44" s="65"/>
      <c r="E44" s="65"/>
      <c r="F44" s="8" t="s">
        <v>291</v>
      </c>
      <c r="H44" s="8"/>
      <c r="I44" s="8"/>
      <c r="J44" s="8"/>
    </row>
    <row r="45" spans="1:10" ht="21.75" customHeight="1">
      <c r="A45" s="170" t="s">
        <v>295</v>
      </c>
      <c r="B45" s="65"/>
      <c r="C45" s="65"/>
      <c r="D45" s="65"/>
      <c r="E45" s="65"/>
      <c r="F45" s="8" t="s">
        <v>292</v>
      </c>
      <c r="H45" s="8"/>
      <c r="I45" s="8"/>
      <c r="J45" s="8"/>
    </row>
    <row r="46" spans="1:10" ht="21.75" customHeight="1">
      <c r="A46" s="170" t="s">
        <v>296</v>
      </c>
      <c r="D46" s="65"/>
      <c r="F46" s="8" t="s">
        <v>293</v>
      </c>
      <c r="H46" s="8"/>
      <c r="I46" s="8"/>
      <c r="J46" s="8"/>
    </row>
    <row r="47" spans="1:11" s="53" customFormat="1" ht="21.75" customHeight="1">
      <c r="A47" s="8"/>
      <c r="B47" s="9"/>
      <c r="C47" s="9"/>
      <c r="D47" s="6"/>
      <c r="E47" s="9"/>
      <c r="F47" s="6"/>
      <c r="G47" s="9"/>
      <c r="H47" s="8"/>
      <c r="I47" s="9"/>
      <c r="J47" s="9"/>
      <c r="K47" s="9"/>
    </row>
    <row r="48" spans="1:11" s="53" customFormat="1" ht="10.5" customHeight="1">
      <c r="A48" s="6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s="53" customFormat="1" ht="27.75" customHeight="1">
      <c r="A49" s="176" t="s">
        <v>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9"/>
    </row>
    <row r="50" spans="1:11" s="53" customFormat="1" ht="17.25" customHeight="1">
      <c r="A50" s="176" t="s">
        <v>66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10"/>
    </row>
    <row r="51" spans="1:11" s="54" customFormat="1" ht="21" customHeight="1">
      <c r="A51" s="176" t="s">
        <v>263</v>
      </c>
      <c r="B51" s="176"/>
      <c r="C51" s="176"/>
      <c r="D51" s="176"/>
      <c r="E51" s="176"/>
      <c r="F51" s="176"/>
      <c r="G51" s="176"/>
      <c r="H51" s="176"/>
      <c r="I51" s="176"/>
      <c r="J51" s="176"/>
      <c r="K51" s="9"/>
    </row>
    <row r="52" spans="1:11" s="54" customFormat="1" ht="23.25">
      <c r="A52" s="9"/>
      <c r="B52" s="9"/>
      <c r="C52" s="9"/>
      <c r="D52" s="110"/>
      <c r="E52" s="9"/>
      <c r="F52" s="110"/>
      <c r="G52" s="9"/>
      <c r="H52" s="110"/>
      <c r="I52" s="9"/>
      <c r="J52" s="110" t="s">
        <v>208</v>
      </c>
      <c r="K52" s="9"/>
    </row>
    <row r="53" spans="2:10" s="7" customFormat="1" ht="21" customHeight="1">
      <c r="B53" s="7" t="s">
        <v>2</v>
      </c>
      <c r="D53" s="175" t="s">
        <v>1</v>
      </c>
      <c r="E53" s="175"/>
      <c r="F53" s="175"/>
      <c r="H53" s="175" t="s">
        <v>48</v>
      </c>
      <c r="I53" s="175"/>
      <c r="J53" s="175"/>
    </row>
    <row r="54" spans="1:10" s="7" customFormat="1" ht="21" customHeight="1">
      <c r="A54" s="54"/>
      <c r="D54" s="56" t="s">
        <v>265</v>
      </c>
      <c r="F54" s="56" t="s">
        <v>183</v>
      </c>
      <c r="H54" s="7" t="s">
        <v>265</v>
      </c>
      <c r="J54" s="56" t="s">
        <v>183</v>
      </c>
    </row>
    <row r="55" spans="1:10" s="9" customFormat="1" ht="18.75" customHeight="1">
      <c r="A55" s="7"/>
      <c r="D55" s="56" t="s">
        <v>170</v>
      </c>
      <c r="F55" s="56" t="s">
        <v>172</v>
      </c>
      <c r="H55" s="7" t="s">
        <v>170</v>
      </c>
      <c r="J55" s="56" t="s">
        <v>172</v>
      </c>
    </row>
    <row r="56" spans="1:10" ht="27" customHeight="1">
      <c r="A56" s="7"/>
      <c r="D56" s="7" t="s">
        <v>171</v>
      </c>
      <c r="F56" s="9"/>
      <c r="H56" s="7" t="s">
        <v>171</v>
      </c>
      <c r="J56" s="9"/>
    </row>
    <row r="57" ht="24.75" customHeight="1">
      <c r="A57" s="9"/>
    </row>
    <row r="58" spans="1:11" ht="27" customHeight="1">
      <c r="A58" s="7" t="s">
        <v>14</v>
      </c>
      <c r="B58" s="8"/>
      <c r="C58" s="8"/>
      <c r="E58" s="8"/>
      <c r="G58" s="17"/>
      <c r="H58" s="145"/>
      <c r="I58" s="52"/>
      <c r="K58" s="17"/>
    </row>
    <row r="59" spans="1:11" ht="24.75" customHeight="1">
      <c r="A59" s="138" t="s">
        <v>15</v>
      </c>
      <c r="B59" s="8"/>
      <c r="C59" s="8"/>
      <c r="E59" s="8"/>
      <c r="G59" s="17"/>
      <c r="H59" s="145"/>
      <c r="I59" s="52"/>
      <c r="K59" s="17"/>
    </row>
    <row r="60" spans="1:11" ht="27" customHeight="1">
      <c r="A60" s="134" t="s">
        <v>196</v>
      </c>
      <c r="D60" s="80">
        <v>282274043</v>
      </c>
      <c r="E60" s="8"/>
      <c r="F60" s="80">
        <v>901674850</v>
      </c>
      <c r="G60" s="17"/>
      <c r="H60" s="146">
        <v>129305245</v>
      </c>
      <c r="I60" s="18"/>
      <c r="J60" s="80">
        <v>733358822</v>
      </c>
      <c r="K60" s="17"/>
    </row>
    <row r="61" spans="1:11" ht="27" customHeight="1">
      <c r="A61" s="134" t="s">
        <v>65</v>
      </c>
      <c r="B61" s="8">
        <v>10</v>
      </c>
      <c r="C61" s="8"/>
      <c r="D61" s="80">
        <v>2174150000</v>
      </c>
      <c r="F61" s="80">
        <v>6217985000</v>
      </c>
      <c r="G61" s="17"/>
      <c r="H61" s="145">
        <v>2174150000</v>
      </c>
      <c r="I61" s="18"/>
      <c r="J61" s="81">
        <v>6217985000</v>
      </c>
      <c r="K61" s="67"/>
    </row>
    <row r="62" spans="1:11" ht="27" customHeight="1">
      <c r="A62" s="134" t="s">
        <v>60</v>
      </c>
      <c r="B62" s="8"/>
      <c r="C62" s="8"/>
      <c r="D62" s="80">
        <v>230876007</v>
      </c>
      <c r="E62" s="8"/>
      <c r="F62" s="80">
        <v>40222971</v>
      </c>
      <c r="G62" s="17"/>
      <c r="H62" s="86">
        <v>128601477</v>
      </c>
      <c r="I62" s="66"/>
      <c r="J62" s="81">
        <v>37845388</v>
      </c>
      <c r="K62" s="67"/>
    </row>
    <row r="63" spans="1:11" ht="27" customHeight="1">
      <c r="A63" s="134" t="s">
        <v>61</v>
      </c>
      <c r="B63" s="8"/>
      <c r="C63" s="8"/>
      <c r="D63" s="80">
        <v>2473744750</v>
      </c>
      <c r="E63" s="8"/>
      <c r="F63" s="130">
        <v>2463340699</v>
      </c>
      <c r="G63" s="17"/>
      <c r="H63" s="92">
        <v>2322459720</v>
      </c>
      <c r="I63" s="66"/>
      <c r="J63" s="141">
        <v>2192215188</v>
      </c>
      <c r="K63" s="67"/>
    </row>
    <row r="64" spans="1:11" ht="24.75" customHeight="1">
      <c r="A64" s="134" t="s">
        <v>62</v>
      </c>
      <c r="B64" s="8"/>
      <c r="C64" s="8"/>
      <c r="D64" s="80">
        <v>879466363</v>
      </c>
      <c r="E64" s="8"/>
      <c r="F64" s="130">
        <v>952034734</v>
      </c>
      <c r="G64" s="17"/>
      <c r="H64" s="92">
        <v>547908488</v>
      </c>
      <c r="I64" s="66"/>
      <c r="J64" s="141">
        <v>782913378</v>
      </c>
      <c r="K64" s="66"/>
    </row>
    <row r="65" spans="1:11" ht="27" customHeight="1">
      <c r="A65" s="134" t="s">
        <v>63</v>
      </c>
      <c r="B65" s="8"/>
      <c r="C65" s="8"/>
      <c r="D65" s="80">
        <v>3290022434</v>
      </c>
      <c r="E65" s="8"/>
      <c r="F65" s="130">
        <v>3927060308</v>
      </c>
      <c r="G65" s="17"/>
      <c r="H65" s="92">
        <v>3054415612</v>
      </c>
      <c r="I65" s="66"/>
      <c r="J65" s="142">
        <v>3894295480</v>
      </c>
      <c r="K65" s="67"/>
    </row>
    <row r="66" spans="1:11" ht="27" customHeight="1">
      <c r="A66" s="134" t="s">
        <v>64</v>
      </c>
      <c r="B66" s="9"/>
      <c r="C66" s="9"/>
      <c r="D66" s="82">
        <v>264809208</v>
      </c>
      <c r="E66" s="8"/>
      <c r="F66" s="82">
        <v>232262942</v>
      </c>
      <c r="G66" s="17"/>
      <c r="H66" s="147">
        <v>273112814</v>
      </c>
      <c r="I66" s="66"/>
      <c r="J66" s="143">
        <v>93414480</v>
      </c>
      <c r="K66" s="64"/>
    </row>
    <row r="67" spans="1:10" s="53" customFormat="1" ht="27" customHeight="1">
      <c r="A67" s="138" t="s">
        <v>58</v>
      </c>
      <c r="D67" s="128">
        <v>9595342805</v>
      </c>
      <c r="E67" s="9"/>
      <c r="F67" s="128">
        <v>14734581504</v>
      </c>
      <c r="G67" s="64"/>
      <c r="H67" s="128">
        <v>8629953356</v>
      </c>
      <c r="I67" s="69"/>
      <c r="J67" s="128">
        <v>13952027736</v>
      </c>
    </row>
    <row r="68" spans="1:11" ht="21.75" customHeight="1">
      <c r="A68" s="138" t="s">
        <v>197</v>
      </c>
      <c r="B68" s="8"/>
      <c r="C68" s="8"/>
      <c r="D68" s="112"/>
      <c r="E68" s="53"/>
      <c r="F68" s="138"/>
      <c r="G68" s="53"/>
      <c r="H68" s="148"/>
      <c r="I68" s="53"/>
      <c r="J68" s="138"/>
      <c r="K68" s="17"/>
    </row>
    <row r="69" spans="1:11" ht="26.25" customHeight="1">
      <c r="A69" s="134" t="s">
        <v>50</v>
      </c>
      <c r="B69" s="8">
        <v>11</v>
      </c>
      <c r="C69" s="8"/>
      <c r="D69" s="80">
        <v>17096441913</v>
      </c>
      <c r="E69" s="8"/>
      <c r="F69" s="80">
        <v>17440396495</v>
      </c>
      <c r="G69" s="17"/>
      <c r="H69" s="81">
        <v>8404277311</v>
      </c>
      <c r="I69" s="59"/>
      <c r="J69" s="81">
        <v>8573723529</v>
      </c>
      <c r="K69" s="17"/>
    </row>
    <row r="70" spans="1:11" ht="24.75" customHeight="1">
      <c r="A70" s="134" t="s">
        <v>190</v>
      </c>
      <c r="B70" s="8">
        <v>8.1</v>
      </c>
      <c r="C70" s="8"/>
      <c r="D70" s="80">
        <v>8623751344</v>
      </c>
      <c r="E70" s="8"/>
      <c r="F70" s="80">
        <v>7509116903</v>
      </c>
      <c r="G70" s="17"/>
      <c r="H70" s="146">
        <v>7791501796</v>
      </c>
      <c r="I70" s="52"/>
      <c r="J70" s="81">
        <v>6802072159</v>
      </c>
      <c r="K70" s="18"/>
    </row>
    <row r="71" spans="1:11" ht="27" customHeight="1">
      <c r="A71" s="134" t="s">
        <v>198</v>
      </c>
      <c r="B71" s="8"/>
      <c r="C71" s="8"/>
      <c r="D71" s="111"/>
      <c r="E71" s="8"/>
      <c r="F71" s="80"/>
      <c r="G71" s="18"/>
      <c r="H71" s="146"/>
      <c r="I71" s="18"/>
      <c r="J71" s="144"/>
      <c r="K71" s="17"/>
    </row>
    <row r="72" spans="1:11" ht="23.25" customHeight="1">
      <c r="A72" s="134" t="s">
        <v>199</v>
      </c>
      <c r="B72" s="8">
        <v>12</v>
      </c>
      <c r="C72" s="8"/>
      <c r="D72" s="80">
        <v>6489385206</v>
      </c>
      <c r="E72" s="8"/>
      <c r="F72" s="80">
        <v>6816065417</v>
      </c>
      <c r="G72" s="17"/>
      <c r="H72" s="87" t="s">
        <v>278</v>
      </c>
      <c r="I72" s="18"/>
      <c r="J72" s="144" t="s">
        <v>279</v>
      </c>
      <c r="K72" s="18"/>
    </row>
    <row r="73" spans="1:11" ht="27" customHeight="1">
      <c r="A73" s="134" t="s">
        <v>200</v>
      </c>
      <c r="B73" s="8"/>
      <c r="C73" s="8"/>
      <c r="D73" s="82">
        <v>108825367</v>
      </c>
      <c r="E73" s="8"/>
      <c r="F73" s="82">
        <v>118325134</v>
      </c>
      <c r="G73" s="17"/>
      <c r="H73" s="149">
        <v>108825366</v>
      </c>
      <c r="I73" s="18"/>
      <c r="J73" s="82">
        <v>118325134</v>
      </c>
      <c r="K73" s="17"/>
    </row>
    <row r="74" spans="1:11" ht="27" customHeight="1">
      <c r="A74" s="138" t="s">
        <v>201</v>
      </c>
      <c r="B74" s="9"/>
      <c r="C74" s="9"/>
      <c r="D74" s="97">
        <v>32318403830</v>
      </c>
      <c r="E74" s="8"/>
      <c r="F74" s="97">
        <v>31883903949</v>
      </c>
      <c r="G74" s="17"/>
      <c r="H74" s="97">
        <v>16304604473</v>
      </c>
      <c r="I74" s="59"/>
      <c r="J74" s="97">
        <v>15494120822</v>
      </c>
      <c r="K74" s="72"/>
    </row>
    <row r="75" spans="1:11" ht="27" customHeight="1">
      <c r="A75" s="138" t="s">
        <v>59</v>
      </c>
      <c r="B75" s="73"/>
      <c r="C75" s="73"/>
      <c r="D75" s="97">
        <v>41913746635</v>
      </c>
      <c r="E75" s="9"/>
      <c r="F75" s="97">
        <v>46618485453</v>
      </c>
      <c r="G75" s="64"/>
      <c r="H75" s="97">
        <v>24934557829</v>
      </c>
      <c r="I75" s="70"/>
      <c r="J75" s="97">
        <v>29446148558</v>
      </c>
      <c r="K75" s="17"/>
    </row>
    <row r="76" spans="1:11" ht="21.75" customHeight="1">
      <c r="A76" s="138" t="s">
        <v>16</v>
      </c>
      <c r="B76" s="73"/>
      <c r="C76" s="73"/>
      <c r="D76" s="130"/>
      <c r="E76" s="73"/>
      <c r="F76" s="130"/>
      <c r="G76" s="17"/>
      <c r="H76" s="93"/>
      <c r="I76" s="59"/>
      <c r="J76" s="130"/>
      <c r="K76" s="17"/>
    </row>
    <row r="77" spans="1:11" ht="21.75" customHeight="1">
      <c r="A77" s="134" t="s">
        <v>17</v>
      </c>
      <c r="B77" s="73">
        <v>13</v>
      </c>
      <c r="C77" s="73"/>
      <c r="D77" s="113"/>
      <c r="E77" s="73"/>
      <c r="F77" s="130"/>
      <c r="G77" s="17"/>
      <c r="H77" s="150"/>
      <c r="I77" s="73"/>
      <c r="J77" s="130"/>
      <c r="K77" s="17"/>
    </row>
    <row r="78" spans="1:11" ht="21.75" customHeight="1">
      <c r="A78" s="6" t="s">
        <v>18</v>
      </c>
      <c r="B78" s="8"/>
      <c r="C78" s="8"/>
      <c r="D78" s="113"/>
      <c r="E78" s="73"/>
      <c r="F78" s="17"/>
      <c r="G78" s="17"/>
      <c r="H78" s="87"/>
      <c r="I78" s="73"/>
      <c r="J78" s="10"/>
      <c r="K78" s="17"/>
    </row>
    <row r="79" spans="1:11" ht="21.75" customHeight="1">
      <c r="A79" s="6" t="s">
        <v>78</v>
      </c>
      <c r="B79" s="8"/>
      <c r="C79" s="8"/>
      <c r="D79" s="87" t="s">
        <v>278</v>
      </c>
      <c r="E79" s="73"/>
      <c r="F79" s="17">
        <v>3272000000</v>
      </c>
      <c r="G79" s="17"/>
      <c r="H79" s="87" t="s">
        <v>278</v>
      </c>
      <c r="I79" s="73"/>
      <c r="J79" s="17">
        <v>3272000000</v>
      </c>
      <c r="K79" s="17"/>
    </row>
    <row r="80" spans="1:11" ht="21.75" customHeight="1">
      <c r="A80" s="6" t="s">
        <v>249</v>
      </c>
      <c r="B80" s="8"/>
      <c r="C80" s="8"/>
      <c r="D80" s="172">
        <v>3322000000</v>
      </c>
      <c r="E80" s="73"/>
      <c r="F80" s="171" t="s">
        <v>278</v>
      </c>
      <c r="G80" s="17"/>
      <c r="H80" s="172">
        <v>3322000000</v>
      </c>
      <c r="I80" s="73"/>
      <c r="J80" s="171" t="s">
        <v>245</v>
      </c>
      <c r="K80" s="17"/>
    </row>
    <row r="81" spans="1:11" ht="21.75" customHeight="1">
      <c r="A81" s="6" t="s">
        <v>19</v>
      </c>
      <c r="B81" s="8"/>
      <c r="C81" s="8"/>
      <c r="D81" s="58"/>
      <c r="E81" s="73"/>
      <c r="F81" s="58"/>
      <c r="G81" s="17"/>
      <c r="H81" s="151"/>
      <c r="I81" s="73"/>
      <c r="J81" s="57"/>
      <c r="K81" s="17"/>
    </row>
    <row r="82" spans="1:11" ht="21.75" customHeight="1">
      <c r="A82" s="134" t="s">
        <v>79</v>
      </c>
      <c r="B82" s="8"/>
      <c r="C82" s="8"/>
      <c r="D82" s="80">
        <v>3260000000</v>
      </c>
      <c r="E82" s="73"/>
      <c r="F82" s="80">
        <v>3260000000</v>
      </c>
      <c r="G82" s="17"/>
      <c r="H82" s="80">
        <v>3260000000</v>
      </c>
      <c r="I82" s="73"/>
      <c r="J82" s="80">
        <v>3260000000</v>
      </c>
      <c r="K82" s="17"/>
    </row>
    <row r="83" spans="1:11" ht="21.75" customHeight="1">
      <c r="A83" s="134" t="s">
        <v>20</v>
      </c>
      <c r="B83" s="8"/>
      <c r="C83" s="8"/>
      <c r="D83" s="80">
        <v>11559080000</v>
      </c>
      <c r="E83" s="73"/>
      <c r="F83" s="80">
        <v>11559080000</v>
      </c>
      <c r="G83" s="17"/>
      <c r="H83" s="80">
        <v>11559080000</v>
      </c>
      <c r="I83" s="73"/>
      <c r="J83" s="80">
        <v>11559080000</v>
      </c>
      <c r="K83" s="17"/>
    </row>
    <row r="84" spans="1:13" ht="21.75" customHeight="1">
      <c r="A84" s="139" t="s">
        <v>202</v>
      </c>
      <c r="B84" s="8">
        <v>18</v>
      </c>
      <c r="C84" s="8"/>
      <c r="D84" s="80">
        <v>-439168234</v>
      </c>
      <c r="E84" s="8"/>
      <c r="F84" s="130">
        <v>-229379522</v>
      </c>
      <c r="G84" s="17"/>
      <c r="H84" s="87" t="s">
        <v>278</v>
      </c>
      <c r="I84" s="59"/>
      <c r="J84" s="18" t="s">
        <v>278</v>
      </c>
      <c r="K84" s="17"/>
      <c r="M84" s="130"/>
    </row>
    <row r="85" spans="1:11" ht="21.75" customHeight="1">
      <c r="A85" s="139" t="s">
        <v>55</v>
      </c>
      <c r="B85" s="8"/>
      <c r="C85" s="8"/>
      <c r="D85" s="80"/>
      <c r="E85" s="8"/>
      <c r="F85" s="87"/>
      <c r="G85" s="17"/>
      <c r="H85" s="86"/>
      <c r="I85" s="58"/>
      <c r="J85" s="87"/>
      <c r="K85" s="17"/>
    </row>
    <row r="86" spans="1:11" ht="21.75" customHeight="1">
      <c r="A86" s="139" t="s">
        <v>203</v>
      </c>
      <c r="B86" s="8"/>
      <c r="C86" s="8"/>
      <c r="D86" s="111"/>
      <c r="E86" s="8"/>
      <c r="F86" s="131"/>
      <c r="G86" s="17"/>
      <c r="H86" s="151"/>
      <c r="I86" s="18"/>
      <c r="J86" s="141"/>
      <c r="K86" s="17"/>
    </row>
    <row r="87" spans="1:11" ht="21.75" customHeight="1">
      <c r="A87" s="139" t="s">
        <v>204</v>
      </c>
      <c r="B87" s="8"/>
      <c r="C87" s="8"/>
      <c r="D87" s="131">
        <v>327200000</v>
      </c>
      <c r="E87" s="8"/>
      <c r="F87" s="131">
        <v>327200000</v>
      </c>
      <c r="G87" s="17"/>
      <c r="H87" s="131">
        <v>327200000</v>
      </c>
      <c r="I87" s="18"/>
      <c r="J87" s="131">
        <v>327200000</v>
      </c>
      <c r="K87" s="74"/>
    </row>
    <row r="88" spans="1:11" ht="21.75" customHeight="1">
      <c r="A88" s="139" t="s">
        <v>205</v>
      </c>
      <c r="B88" s="8"/>
      <c r="C88" s="8"/>
      <c r="D88" s="131">
        <v>6204000000</v>
      </c>
      <c r="E88" s="8"/>
      <c r="F88" s="131">
        <v>6204000000</v>
      </c>
      <c r="G88" s="74"/>
      <c r="H88" s="131">
        <v>6204000000</v>
      </c>
      <c r="I88" s="74"/>
      <c r="J88" s="131">
        <v>6204000000</v>
      </c>
      <c r="K88" s="67"/>
    </row>
    <row r="89" spans="1:11" ht="21.75" customHeight="1">
      <c r="A89" s="139" t="s">
        <v>206</v>
      </c>
      <c r="B89" s="9"/>
      <c r="C89" s="9"/>
      <c r="D89" s="163" t="s">
        <v>278</v>
      </c>
      <c r="E89" s="8"/>
      <c r="F89" s="131">
        <v>3912000000</v>
      </c>
      <c r="G89" s="17"/>
      <c r="H89" s="163" t="s">
        <v>278</v>
      </c>
      <c r="I89" s="67"/>
      <c r="J89" s="131">
        <v>3912000000</v>
      </c>
      <c r="K89" s="76"/>
    </row>
    <row r="90" spans="1:11" ht="23.25">
      <c r="A90" s="139" t="s">
        <v>21</v>
      </c>
      <c r="B90" s="8"/>
      <c r="C90" s="8"/>
      <c r="D90" s="132">
        <v>15064085569</v>
      </c>
      <c r="E90" s="9"/>
      <c r="F90" s="132">
        <v>6077888516</v>
      </c>
      <c r="G90" s="76"/>
      <c r="H90" s="132">
        <v>15064085569</v>
      </c>
      <c r="I90" s="76"/>
      <c r="J90" s="132">
        <v>6077888516</v>
      </c>
      <c r="K90" s="77"/>
    </row>
    <row r="91" spans="1:11" ht="23.25">
      <c r="A91" s="138" t="s">
        <v>47</v>
      </c>
      <c r="B91" s="8"/>
      <c r="C91" s="8"/>
      <c r="D91" s="140">
        <v>35975197335</v>
      </c>
      <c r="E91" s="8"/>
      <c r="F91" s="140">
        <v>31110788994</v>
      </c>
      <c r="G91" s="63"/>
      <c r="H91" s="140">
        <v>36414365569</v>
      </c>
      <c r="I91" s="76"/>
      <c r="J91" s="140">
        <v>31340168516</v>
      </c>
      <c r="K91" s="78"/>
    </row>
    <row r="92" spans="1:11" ht="30.75" customHeight="1" thickBot="1">
      <c r="A92" s="138" t="s">
        <v>22</v>
      </c>
      <c r="B92" s="73"/>
      <c r="C92" s="73"/>
      <c r="D92" s="137">
        <v>77888943970</v>
      </c>
      <c r="E92" s="8"/>
      <c r="F92" s="137">
        <v>77729274447</v>
      </c>
      <c r="G92" s="10"/>
      <c r="H92" s="137">
        <v>61348923398</v>
      </c>
      <c r="I92" s="11"/>
      <c r="J92" s="137">
        <v>60786317074</v>
      </c>
      <c r="K92" s="10"/>
    </row>
    <row r="93" spans="1:11" ht="14.25" customHeight="1">
      <c r="A93" s="53"/>
      <c r="B93" s="73"/>
      <c r="C93" s="73"/>
      <c r="D93" s="60"/>
      <c r="E93" s="60"/>
      <c r="F93" s="60"/>
      <c r="G93" s="60"/>
      <c r="H93" s="60"/>
      <c r="I93" s="60"/>
      <c r="J93" s="60"/>
      <c r="K93" s="10"/>
    </row>
    <row r="94" spans="1:11" ht="31.5" customHeight="1">
      <c r="A94" s="79" t="s">
        <v>13</v>
      </c>
      <c r="B94" s="73"/>
      <c r="C94" s="73"/>
      <c r="D94" s="118"/>
      <c r="E94" s="118"/>
      <c r="F94" s="118"/>
      <c r="G94" s="118"/>
      <c r="H94" s="118"/>
      <c r="I94" s="118"/>
      <c r="J94" s="118"/>
      <c r="K94" s="10"/>
    </row>
    <row r="95" spans="8:10" ht="23.25">
      <c r="H95" s="178" t="s">
        <v>289</v>
      </c>
      <c r="I95" s="179"/>
      <c r="J95" s="179"/>
    </row>
    <row r="96" spans="8:10" ht="23.25">
      <c r="H96" s="180" t="s">
        <v>290</v>
      </c>
      <c r="I96" s="181"/>
      <c r="J96" s="181"/>
    </row>
    <row r="98" spans="1:10" ht="23.25">
      <c r="A98" s="176" t="s">
        <v>0</v>
      </c>
      <c r="B98" s="176"/>
      <c r="C98" s="176"/>
      <c r="D98" s="176"/>
      <c r="E98" s="176"/>
      <c r="F98" s="176"/>
      <c r="G98" s="176"/>
      <c r="H98" s="176"/>
      <c r="I98" s="176"/>
      <c r="J98" s="176"/>
    </row>
    <row r="99" spans="1:10" ht="23.25">
      <c r="A99" s="176" t="s">
        <v>68</v>
      </c>
      <c r="B99" s="176"/>
      <c r="C99" s="176"/>
      <c r="D99" s="176"/>
      <c r="E99" s="176"/>
      <c r="F99" s="176"/>
      <c r="G99" s="176"/>
      <c r="H99" s="176"/>
      <c r="I99" s="176"/>
      <c r="J99" s="176"/>
    </row>
    <row r="100" spans="1:10" ht="23.25">
      <c r="A100" s="176" t="s">
        <v>268</v>
      </c>
      <c r="B100" s="176"/>
      <c r="C100" s="176"/>
      <c r="D100" s="176"/>
      <c r="E100" s="176"/>
      <c r="F100" s="176"/>
      <c r="G100" s="176"/>
      <c r="H100" s="176"/>
      <c r="I100" s="176"/>
      <c r="J100" s="176"/>
    </row>
    <row r="101" ht="23.25">
      <c r="J101" s="110" t="s">
        <v>208</v>
      </c>
    </row>
    <row r="102" spans="1:10" ht="23.25">
      <c r="A102" s="54"/>
      <c r="B102" s="7" t="s">
        <v>2</v>
      </c>
      <c r="C102" s="175" t="s">
        <v>1</v>
      </c>
      <c r="D102" s="175"/>
      <c r="E102" s="175"/>
      <c r="F102" s="175"/>
      <c r="G102" s="175" t="s">
        <v>48</v>
      </c>
      <c r="H102" s="175"/>
      <c r="I102" s="175"/>
      <c r="J102" s="175"/>
    </row>
    <row r="103" spans="1:10" ht="23.25">
      <c r="A103" s="7"/>
      <c r="B103" s="7"/>
      <c r="C103" s="55"/>
      <c r="D103" s="55">
        <v>2545</v>
      </c>
      <c r="E103" s="55"/>
      <c r="F103" s="55">
        <v>2544</v>
      </c>
      <c r="G103" s="55"/>
      <c r="H103" s="55">
        <v>2545</v>
      </c>
      <c r="I103" s="55"/>
      <c r="J103" s="55">
        <v>2544</v>
      </c>
    </row>
    <row r="104" spans="1:10" ht="23.25">
      <c r="A104" s="7"/>
      <c r="B104" s="7"/>
      <c r="C104" s="55"/>
      <c r="D104" s="7"/>
      <c r="E104" s="152"/>
      <c r="F104" s="152" t="s">
        <v>209</v>
      </c>
      <c r="G104" s="55"/>
      <c r="H104" s="7"/>
      <c r="I104" s="152"/>
      <c r="J104" s="152" t="s">
        <v>209</v>
      </c>
    </row>
    <row r="106" ht="23.25">
      <c r="A106" s="53" t="s">
        <v>23</v>
      </c>
    </row>
    <row r="107" spans="1:10" ht="23.25">
      <c r="A107" s="6" t="s">
        <v>24</v>
      </c>
      <c r="D107" s="17">
        <v>21891981118</v>
      </c>
      <c r="F107" s="17">
        <v>21309277293</v>
      </c>
      <c r="H107" s="17">
        <v>17343734356</v>
      </c>
      <c r="J107" s="17">
        <v>17034093194</v>
      </c>
    </row>
    <row r="108" spans="1:10" ht="23.25">
      <c r="A108" s="6" t="s">
        <v>210</v>
      </c>
      <c r="D108" s="17">
        <v>449766730</v>
      </c>
      <c r="F108" s="17">
        <v>500354815</v>
      </c>
      <c r="H108" s="18" t="s">
        <v>277</v>
      </c>
      <c r="J108" s="18" t="s">
        <v>277</v>
      </c>
    </row>
    <row r="109" spans="1:10" ht="23.25">
      <c r="A109" s="6" t="s">
        <v>74</v>
      </c>
      <c r="D109" s="60"/>
      <c r="F109" s="60"/>
      <c r="H109" s="17"/>
      <c r="J109" s="60"/>
    </row>
    <row r="110" spans="1:11" ht="23.25">
      <c r="A110" s="12" t="s">
        <v>207</v>
      </c>
      <c r="C110" s="8"/>
      <c r="D110" s="17">
        <v>409996961</v>
      </c>
      <c r="F110" s="18" t="s">
        <v>278</v>
      </c>
      <c r="G110" s="17"/>
      <c r="H110" s="17">
        <v>128901383</v>
      </c>
      <c r="I110" s="52"/>
      <c r="J110" s="18" t="s">
        <v>277</v>
      </c>
      <c r="K110" s="17"/>
    </row>
    <row r="111" spans="1:10" ht="23.25">
      <c r="A111" s="6" t="s">
        <v>25</v>
      </c>
      <c r="B111" s="8"/>
      <c r="D111" s="17">
        <v>150932097</v>
      </c>
      <c r="F111" s="17">
        <v>569588307</v>
      </c>
      <c r="H111" s="17">
        <v>115248566</v>
      </c>
      <c r="J111" s="115">
        <v>424504523</v>
      </c>
    </row>
    <row r="112" spans="1:10" ht="23.25">
      <c r="A112" s="6" t="s">
        <v>69</v>
      </c>
      <c r="D112" s="17">
        <v>37153827</v>
      </c>
      <c r="E112" s="173"/>
      <c r="F112" s="17">
        <v>248469223</v>
      </c>
      <c r="G112" s="173"/>
      <c r="H112" s="17">
        <v>21930475</v>
      </c>
      <c r="I112" s="173"/>
      <c r="J112" s="17">
        <v>31673452</v>
      </c>
    </row>
    <row r="113" spans="1:10" ht="23.25">
      <c r="A113" s="6" t="s">
        <v>211</v>
      </c>
      <c r="B113" s="8"/>
      <c r="D113" s="62">
        <v>735752191</v>
      </c>
      <c r="E113" s="173"/>
      <c r="F113" s="62">
        <v>11761257</v>
      </c>
      <c r="G113" s="173"/>
      <c r="H113" s="68">
        <v>3432439907</v>
      </c>
      <c r="I113" s="173"/>
      <c r="J113" s="62">
        <v>2802836557</v>
      </c>
    </row>
    <row r="114" spans="1:10" ht="23.25">
      <c r="A114" s="6" t="s">
        <v>167</v>
      </c>
      <c r="D114" s="153">
        <v>23675582924</v>
      </c>
      <c r="F114" s="153">
        <v>22639450895</v>
      </c>
      <c r="H114" s="153">
        <v>21042254687</v>
      </c>
      <c r="J114" s="153">
        <v>20293107726</v>
      </c>
    </row>
    <row r="115" spans="1:10" ht="23.25">
      <c r="A115" s="53" t="s">
        <v>26</v>
      </c>
      <c r="B115" s="53"/>
      <c r="D115" s="58"/>
      <c r="F115" s="57"/>
      <c r="H115" s="58"/>
      <c r="J115" s="57"/>
    </row>
    <row r="116" spans="1:10" ht="23.25">
      <c r="A116" s="6" t="s">
        <v>27</v>
      </c>
      <c r="D116" s="17">
        <v>1991251947</v>
      </c>
      <c r="F116" s="57">
        <v>1863274978</v>
      </c>
      <c r="H116" s="57">
        <v>1392631605</v>
      </c>
      <c r="J116" s="57">
        <v>1419488489</v>
      </c>
    </row>
    <row r="117" spans="1:10" ht="23.25">
      <c r="A117" s="6" t="s">
        <v>28</v>
      </c>
      <c r="D117" s="17">
        <v>89574664</v>
      </c>
      <c r="F117" s="61">
        <v>197932811</v>
      </c>
      <c r="H117" s="57">
        <v>75947305</v>
      </c>
      <c r="J117" s="61">
        <v>71733144</v>
      </c>
    </row>
    <row r="118" spans="1:10" ht="23.25">
      <c r="A118" s="6" t="s">
        <v>212</v>
      </c>
      <c r="D118" s="17">
        <v>908188517</v>
      </c>
      <c r="F118" s="61">
        <v>724144802</v>
      </c>
      <c r="H118" s="57">
        <v>652303918</v>
      </c>
      <c r="J118" s="61">
        <v>504985239</v>
      </c>
    </row>
    <row r="119" spans="1:10" ht="23.25">
      <c r="A119" s="6" t="s">
        <v>29</v>
      </c>
      <c r="D119" s="17">
        <v>2534535961</v>
      </c>
      <c r="F119" s="57">
        <v>2479687886</v>
      </c>
      <c r="H119" s="57">
        <v>2167966795</v>
      </c>
      <c r="J119" s="57">
        <v>2128004433</v>
      </c>
    </row>
    <row r="120" spans="1:10" ht="23.25">
      <c r="A120" s="6" t="s">
        <v>75</v>
      </c>
      <c r="D120" s="58"/>
      <c r="F120" s="57"/>
      <c r="H120" s="57"/>
      <c r="J120" s="57"/>
    </row>
    <row r="121" spans="1:10" ht="23.25">
      <c r="A121" s="6" t="s">
        <v>30</v>
      </c>
      <c r="D121" s="60" t="s">
        <v>277</v>
      </c>
      <c r="F121" s="58">
        <v>258250373</v>
      </c>
      <c r="H121" s="60" t="s">
        <v>278</v>
      </c>
      <c r="J121" s="58">
        <v>220276620</v>
      </c>
    </row>
    <row r="122" spans="1:10" ht="23.25">
      <c r="A122" s="6" t="s">
        <v>241</v>
      </c>
      <c r="B122" s="8"/>
      <c r="D122" s="17">
        <v>3422956209</v>
      </c>
      <c r="F122" s="58">
        <v>2532274250</v>
      </c>
      <c r="H122" s="57">
        <v>3052109537</v>
      </c>
      <c r="J122" s="58">
        <v>2154786780</v>
      </c>
    </row>
    <row r="123" spans="1:10" ht="23.25">
      <c r="A123" s="6" t="s">
        <v>271</v>
      </c>
      <c r="B123" s="8"/>
      <c r="D123" s="17">
        <v>5618747</v>
      </c>
      <c r="F123" s="57">
        <v>2731256</v>
      </c>
      <c r="H123" s="57">
        <v>5618747</v>
      </c>
      <c r="J123" s="57">
        <v>2731256</v>
      </c>
    </row>
    <row r="124" spans="1:10" ht="23.25">
      <c r="A124" s="6" t="s">
        <v>70</v>
      </c>
      <c r="D124" s="68">
        <v>119729181</v>
      </c>
      <c r="F124" s="68">
        <v>299729011</v>
      </c>
      <c r="H124" s="154">
        <v>89694621</v>
      </c>
      <c r="J124" s="68">
        <v>299720204</v>
      </c>
    </row>
    <row r="125" spans="1:10" ht="23.25">
      <c r="A125" s="6" t="s">
        <v>168</v>
      </c>
      <c r="D125" s="64">
        <v>9071855226</v>
      </c>
      <c r="F125" s="64">
        <v>8358025367</v>
      </c>
      <c r="H125" s="64">
        <v>7436272528</v>
      </c>
      <c r="J125" s="64">
        <v>6801726165</v>
      </c>
    </row>
    <row r="126" spans="1:10" ht="23.25">
      <c r="A126" s="84" t="s">
        <v>213</v>
      </c>
      <c r="B126" s="53"/>
      <c r="D126" s="17">
        <v>14603727698</v>
      </c>
      <c r="E126" s="17"/>
      <c r="F126" s="17">
        <v>14281425528</v>
      </c>
      <c r="G126" s="17"/>
      <c r="H126" s="17">
        <v>13605982159</v>
      </c>
      <c r="I126" s="17"/>
      <c r="J126" s="17">
        <v>13491381561</v>
      </c>
    </row>
    <row r="127" spans="1:10" ht="23.25">
      <c r="A127" s="53" t="s">
        <v>270</v>
      </c>
      <c r="B127" s="53"/>
      <c r="D127" s="17">
        <v>1063844781</v>
      </c>
      <c r="E127" s="17"/>
      <c r="F127" s="17">
        <v>1405560727</v>
      </c>
      <c r="G127" s="17"/>
      <c r="H127" s="17">
        <v>575939857</v>
      </c>
      <c r="I127" s="17"/>
      <c r="J127" s="17">
        <v>894156804</v>
      </c>
    </row>
    <row r="128" spans="1:10" ht="23.25">
      <c r="A128" s="53" t="s">
        <v>31</v>
      </c>
      <c r="B128" s="8">
        <v>8.2</v>
      </c>
      <c r="D128" s="82">
        <v>4553685864</v>
      </c>
      <c r="F128" s="154">
        <v>4420385980</v>
      </c>
      <c r="H128" s="82">
        <v>4043845249</v>
      </c>
      <c r="J128" s="154">
        <v>4141745936</v>
      </c>
    </row>
    <row r="129" spans="1:10" ht="24" thickBot="1">
      <c r="A129" s="84" t="s">
        <v>118</v>
      </c>
      <c r="B129" s="8"/>
      <c r="D129" s="161">
        <v>8986197053</v>
      </c>
      <c r="E129" s="10"/>
      <c r="F129" s="161">
        <v>8455478821</v>
      </c>
      <c r="G129" s="10"/>
      <c r="H129" s="161">
        <v>8986197053</v>
      </c>
      <c r="I129" s="10"/>
      <c r="J129" s="161">
        <v>8455478821</v>
      </c>
    </row>
    <row r="130" spans="1:10" ht="23.25">
      <c r="A130" s="84"/>
      <c r="D130" s="63"/>
      <c r="F130" s="63"/>
      <c r="H130" s="63"/>
      <c r="J130" s="63"/>
    </row>
    <row r="131" spans="1:10" ht="23.25">
      <c r="A131" s="84" t="s">
        <v>214</v>
      </c>
      <c r="D131" s="17"/>
      <c r="F131" s="10"/>
      <c r="H131" s="17"/>
      <c r="J131" s="10"/>
    </row>
    <row r="132" spans="1:10" ht="23.25">
      <c r="A132" s="53"/>
      <c r="D132" s="167"/>
      <c r="F132" s="167"/>
      <c r="H132" s="18"/>
      <c r="J132" s="10"/>
    </row>
    <row r="133" spans="1:10" ht="23.25">
      <c r="A133" s="12" t="s">
        <v>215</v>
      </c>
      <c r="D133" s="65">
        <v>13.78</v>
      </c>
      <c r="F133" s="85">
        <v>12.97</v>
      </c>
      <c r="H133" s="65">
        <v>13.78</v>
      </c>
      <c r="J133" s="85">
        <v>12.97</v>
      </c>
    </row>
    <row r="136" ht="23.25">
      <c r="A136" s="6" t="s">
        <v>13</v>
      </c>
    </row>
    <row r="139" spans="8:10" ht="23.25">
      <c r="H139" s="178" t="s">
        <v>289</v>
      </c>
      <c r="I139" s="179"/>
      <c r="J139" s="179"/>
    </row>
    <row r="140" spans="8:10" ht="23.25">
      <c r="H140" s="180" t="s">
        <v>290</v>
      </c>
      <c r="I140" s="181"/>
      <c r="J140" s="181"/>
    </row>
    <row r="142" spans="1:10" ht="23.25">
      <c r="A142" s="176" t="s">
        <v>0</v>
      </c>
      <c r="B142" s="176"/>
      <c r="C142" s="176"/>
      <c r="D142" s="176"/>
      <c r="E142" s="176"/>
      <c r="F142" s="176"/>
      <c r="G142" s="176"/>
      <c r="H142" s="176"/>
      <c r="I142" s="176"/>
      <c r="J142" s="176"/>
    </row>
    <row r="143" spans="1:10" ht="23.25">
      <c r="A143" s="176" t="s">
        <v>68</v>
      </c>
      <c r="B143" s="176"/>
      <c r="C143" s="176"/>
      <c r="D143" s="176"/>
      <c r="E143" s="176"/>
      <c r="F143" s="176"/>
      <c r="G143" s="176"/>
      <c r="H143" s="176"/>
      <c r="I143" s="176"/>
      <c r="J143" s="176"/>
    </row>
    <row r="144" spans="1:10" ht="23.25">
      <c r="A144" s="176" t="s">
        <v>264</v>
      </c>
      <c r="B144" s="176"/>
      <c r="C144" s="176"/>
      <c r="D144" s="176"/>
      <c r="E144" s="176"/>
      <c r="F144" s="176"/>
      <c r="G144" s="176"/>
      <c r="H144" s="176"/>
      <c r="I144" s="176"/>
      <c r="J144" s="176"/>
    </row>
    <row r="145" ht="23.25">
      <c r="J145" s="110" t="s">
        <v>208</v>
      </c>
    </row>
    <row r="146" spans="1:10" ht="23.25">
      <c r="A146" s="54"/>
      <c r="B146" s="7" t="s">
        <v>2</v>
      </c>
      <c r="C146" s="175" t="s">
        <v>1</v>
      </c>
      <c r="D146" s="175"/>
      <c r="E146" s="175"/>
      <c r="F146" s="175"/>
      <c r="G146" s="175" t="s">
        <v>48</v>
      </c>
      <c r="H146" s="175"/>
      <c r="I146" s="175"/>
      <c r="J146" s="175"/>
    </row>
    <row r="147" spans="1:10" ht="23.25">
      <c r="A147" s="7"/>
      <c r="B147" s="7"/>
      <c r="C147" s="55"/>
      <c r="D147" s="55">
        <v>2545</v>
      </c>
      <c r="E147" s="55"/>
      <c r="F147" s="55">
        <v>2544</v>
      </c>
      <c r="G147" s="55"/>
      <c r="H147" s="55">
        <v>2545</v>
      </c>
      <c r="I147" s="55"/>
      <c r="J147" s="55">
        <v>2544</v>
      </c>
    </row>
    <row r="148" spans="1:10" ht="23.25">
      <c r="A148" s="7"/>
      <c r="B148" s="7"/>
      <c r="C148" s="55"/>
      <c r="D148" s="7"/>
      <c r="E148" s="152"/>
      <c r="F148" s="152" t="s">
        <v>209</v>
      </c>
      <c r="G148" s="55"/>
      <c r="H148" s="7"/>
      <c r="I148" s="152"/>
      <c r="J148" s="152" t="s">
        <v>209</v>
      </c>
    </row>
    <row r="150" ht="23.25">
      <c r="A150" s="53" t="s">
        <v>23</v>
      </c>
    </row>
    <row r="151" spans="1:10" ht="23.25">
      <c r="A151" s="6" t="s">
        <v>24</v>
      </c>
      <c r="D151" s="17">
        <v>8258321669</v>
      </c>
      <c r="F151" s="57">
        <v>7430567558</v>
      </c>
      <c r="H151" s="17">
        <v>6639996422</v>
      </c>
      <c r="J151" s="57">
        <v>5887153825</v>
      </c>
    </row>
    <row r="152" spans="1:10" ht="23.25">
      <c r="A152" s="6" t="s">
        <v>210</v>
      </c>
      <c r="D152" s="17">
        <v>154146383</v>
      </c>
      <c r="F152" s="57">
        <v>177338034</v>
      </c>
      <c r="H152" s="18" t="s">
        <v>277</v>
      </c>
      <c r="J152" s="18" t="s">
        <v>277</v>
      </c>
    </row>
    <row r="153" spans="1:10" ht="23.25">
      <c r="A153" s="6" t="s">
        <v>74</v>
      </c>
      <c r="C153" s="8"/>
      <c r="D153" s="17"/>
      <c r="F153" s="57"/>
      <c r="H153" s="17"/>
      <c r="J153" s="57"/>
    </row>
    <row r="154" spans="1:10" ht="23.25">
      <c r="A154" s="12" t="s">
        <v>207</v>
      </c>
      <c r="B154" s="8"/>
      <c r="D154" s="18" t="s">
        <v>277</v>
      </c>
      <c r="F154" s="58">
        <v>102411041</v>
      </c>
      <c r="G154" s="17"/>
      <c r="H154" s="18" t="s">
        <v>277</v>
      </c>
      <c r="I154" s="52"/>
      <c r="J154" s="111">
        <v>103646856</v>
      </c>
    </row>
    <row r="155" spans="1:10" ht="23.25">
      <c r="A155" s="6" t="s">
        <v>25</v>
      </c>
      <c r="D155" s="17">
        <v>41896467</v>
      </c>
      <c r="F155" s="57">
        <v>197915739</v>
      </c>
      <c r="H155" s="17">
        <v>14257635</v>
      </c>
      <c r="J155" s="57">
        <v>115664515</v>
      </c>
    </row>
    <row r="156" spans="1:10" ht="23.25">
      <c r="A156" s="6" t="s">
        <v>69</v>
      </c>
      <c r="B156" s="8"/>
      <c r="D156" s="17">
        <v>7580990</v>
      </c>
      <c r="F156" s="10">
        <v>224548884</v>
      </c>
      <c r="H156" s="17">
        <v>4363102</v>
      </c>
      <c r="J156" s="10">
        <v>10850634</v>
      </c>
    </row>
    <row r="157" spans="1:10" ht="23.25">
      <c r="A157" s="6" t="s">
        <v>211</v>
      </c>
      <c r="D157" s="68">
        <v>340453076</v>
      </c>
      <c r="E157" s="173"/>
      <c r="F157" s="62">
        <v>6709026</v>
      </c>
      <c r="G157" s="173"/>
      <c r="H157" s="68">
        <v>1077611139</v>
      </c>
      <c r="I157" s="173"/>
      <c r="J157" s="62">
        <v>1129125334</v>
      </c>
    </row>
    <row r="158" spans="1:10" ht="23.25">
      <c r="A158" s="6" t="s">
        <v>167</v>
      </c>
      <c r="B158" s="53"/>
      <c r="D158" s="153">
        <v>8802398585</v>
      </c>
      <c r="F158" s="153">
        <v>8139490282</v>
      </c>
      <c r="H158" s="153">
        <v>7736228298</v>
      </c>
      <c r="J158" s="153">
        <v>7246441164</v>
      </c>
    </row>
    <row r="159" spans="1:10" ht="23.25">
      <c r="A159" s="53" t="s">
        <v>26</v>
      </c>
      <c r="D159" s="58"/>
      <c r="F159" s="57"/>
      <c r="H159" s="58"/>
      <c r="J159" s="57"/>
    </row>
    <row r="160" spans="1:10" ht="23.25">
      <c r="A160" s="6" t="s">
        <v>27</v>
      </c>
      <c r="D160" s="57">
        <v>654933632</v>
      </c>
      <c r="F160" s="57">
        <v>805862689</v>
      </c>
      <c r="H160" s="17">
        <v>457333862</v>
      </c>
      <c r="J160" s="57">
        <v>671703366</v>
      </c>
    </row>
    <row r="161" spans="1:10" ht="23.25">
      <c r="A161" s="6" t="s">
        <v>28</v>
      </c>
      <c r="D161" s="57">
        <v>41326254</v>
      </c>
      <c r="F161" s="61">
        <v>118690711</v>
      </c>
      <c r="H161" s="67">
        <v>27763992</v>
      </c>
      <c r="J161" s="61">
        <v>8669789</v>
      </c>
    </row>
    <row r="162" spans="1:10" ht="23.25">
      <c r="A162" s="6" t="s">
        <v>212</v>
      </c>
      <c r="D162" s="57">
        <v>319376072</v>
      </c>
      <c r="F162" s="61">
        <v>240648605</v>
      </c>
      <c r="H162" s="67">
        <v>259057351</v>
      </c>
      <c r="J162" s="61">
        <v>169298186</v>
      </c>
    </row>
    <row r="163" spans="1:10" ht="23.25">
      <c r="A163" s="6" t="s">
        <v>29</v>
      </c>
      <c r="D163" s="57">
        <v>959852471</v>
      </c>
      <c r="F163" s="57">
        <v>860336608</v>
      </c>
      <c r="H163" s="17">
        <v>829999553</v>
      </c>
      <c r="J163" s="57">
        <v>735894228</v>
      </c>
    </row>
    <row r="164" spans="1:10" ht="23.25">
      <c r="A164" s="6" t="s">
        <v>75</v>
      </c>
      <c r="D164" s="57"/>
      <c r="F164" s="57"/>
      <c r="H164" s="58"/>
      <c r="J164" s="57"/>
    </row>
    <row r="165" spans="1:10" ht="23.25">
      <c r="A165" s="6" t="s">
        <v>30</v>
      </c>
      <c r="B165" s="8"/>
      <c r="D165" s="58">
        <v>583805044</v>
      </c>
      <c r="F165" s="18" t="s">
        <v>277</v>
      </c>
      <c r="H165" s="17">
        <v>413825416</v>
      </c>
      <c r="J165" s="18" t="s">
        <v>277</v>
      </c>
    </row>
    <row r="166" spans="1:10" ht="23.25">
      <c r="A166" s="6" t="s">
        <v>241</v>
      </c>
      <c r="B166" s="8"/>
      <c r="D166" s="57">
        <v>1228980901</v>
      </c>
      <c r="F166" s="58">
        <v>876979844</v>
      </c>
      <c r="H166" s="17">
        <v>1098605605</v>
      </c>
      <c r="J166" s="58">
        <v>748729133</v>
      </c>
    </row>
    <row r="167" spans="1:10" ht="23.25">
      <c r="A167" s="6" t="s">
        <v>271</v>
      </c>
      <c r="D167" s="57">
        <v>1322500</v>
      </c>
      <c r="F167" s="57">
        <v>900000</v>
      </c>
      <c r="H167" s="17">
        <v>1322500</v>
      </c>
      <c r="J167" s="57">
        <v>900000</v>
      </c>
    </row>
    <row r="168" spans="1:10" ht="23.25">
      <c r="A168" s="6" t="s">
        <v>70</v>
      </c>
      <c r="D168" s="154">
        <v>42589529</v>
      </c>
      <c r="F168" s="68">
        <v>297077034</v>
      </c>
      <c r="H168" s="68">
        <v>12644953</v>
      </c>
      <c r="J168" s="68">
        <v>297068390</v>
      </c>
    </row>
    <row r="169" spans="1:10" ht="23.25">
      <c r="A169" s="6" t="s">
        <v>168</v>
      </c>
      <c r="B169" s="53"/>
      <c r="D169" s="64">
        <v>3832186403</v>
      </c>
      <c r="F169" s="64">
        <v>3200495491</v>
      </c>
      <c r="H169" s="64">
        <v>3100553232</v>
      </c>
      <c r="J169" s="64">
        <v>2632263092</v>
      </c>
    </row>
    <row r="170" spans="1:10" ht="23.25">
      <c r="A170" s="84" t="s">
        <v>213</v>
      </c>
      <c r="B170" s="53"/>
      <c r="D170" s="17">
        <v>4970212182</v>
      </c>
      <c r="E170" s="17"/>
      <c r="F170" s="17">
        <v>4938994791</v>
      </c>
      <c r="G170" s="17"/>
      <c r="H170" s="17">
        <v>4635675066</v>
      </c>
      <c r="I170" s="17"/>
      <c r="J170" s="17">
        <v>4614178072</v>
      </c>
    </row>
    <row r="171" spans="1:10" ht="23.25">
      <c r="A171" s="174" t="s">
        <v>270</v>
      </c>
      <c r="B171" s="53"/>
      <c r="D171" s="17">
        <v>346893959</v>
      </c>
      <c r="E171" s="17"/>
      <c r="F171" s="17">
        <v>443013294</v>
      </c>
      <c r="G171" s="17"/>
      <c r="H171" s="17">
        <v>184715559</v>
      </c>
      <c r="I171" s="17"/>
      <c r="J171" s="17">
        <v>271655101</v>
      </c>
    </row>
    <row r="172" spans="1:10" ht="23.25">
      <c r="A172" s="53" t="s">
        <v>31</v>
      </c>
      <c r="B172" s="8">
        <v>8.2</v>
      </c>
      <c r="D172" s="82">
        <v>1547844634</v>
      </c>
      <c r="F172" s="154">
        <v>1509193101</v>
      </c>
      <c r="H172" s="82">
        <v>1375485918</v>
      </c>
      <c r="J172" s="154">
        <v>1355734575</v>
      </c>
    </row>
    <row r="173" spans="1:10" ht="24" thickBot="1">
      <c r="A173" s="84" t="s">
        <v>118</v>
      </c>
      <c r="D173" s="161">
        <v>3075473589</v>
      </c>
      <c r="E173" s="10"/>
      <c r="F173" s="161">
        <v>2986788396</v>
      </c>
      <c r="G173" s="10"/>
      <c r="H173" s="161">
        <v>3075473589</v>
      </c>
      <c r="I173" s="10"/>
      <c r="J173" s="161">
        <v>2986788396</v>
      </c>
    </row>
    <row r="174" spans="1:10" ht="23.25">
      <c r="A174" s="84"/>
      <c r="D174" s="63"/>
      <c r="F174" s="63"/>
      <c r="H174" s="63"/>
      <c r="J174" s="63"/>
    </row>
    <row r="175" spans="1:10" ht="23.25">
      <c r="A175" s="84" t="s">
        <v>214</v>
      </c>
      <c r="D175" s="17"/>
      <c r="F175" s="10"/>
      <c r="H175" s="17"/>
      <c r="J175" s="10"/>
    </row>
    <row r="176" spans="1:10" ht="23.25">
      <c r="A176" s="53"/>
      <c r="D176" s="18"/>
      <c r="F176" s="10"/>
      <c r="H176" s="18"/>
      <c r="J176" s="10"/>
    </row>
    <row r="177" spans="1:10" ht="23.25">
      <c r="A177" s="12" t="s">
        <v>215</v>
      </c>
      <c r="D177" s="65">
        <v>4.72</v>
      </c>
      <c r="F177" s="85">
        <v>4.58</v>
      </c>
      <c r="H177" s="65">
        <v>4.72</v>
      </c>
      <c r="J177" s="85">
        <v>4.58</v>
      </c>
    </row>
    <row r="180" ht="23.25">
      <c r="A180" s="6" t="s">
        <v>13</v>
      </c>
    </row>
  </sheetData>
  <mergeCells count="25">
    <mergeCell ref="H139:J139"/>
    <mergeCell ref="H140:J140"/>
    <mergeCell ref="H95:J95"/>
    <mergeCell ref="H96:J96"/>
    <mergeCell ref="A49:J49"/>
    <mergeCell ref="A50:J50"/>
    <mergeCell ref="A51:J51"/>
    <mergeCell ref="C146:F146"/>
    <mergeCell ref="G146:J146"/>
    <mergeCell ref="A142:J142"/>
    <mergeCell ref="A143:J143"/>
    <mergeCell ref="A144:J144"/>
    <mergeCell ref="D53:F53"/>
    <mergeCell ref="H53:J53"/>
    <mergeCell ref="D6:F6"/>
    <mergeCell ref="H6:K6"/>
    <mergeCell ref="A2:K2"/>
    <mergeCell ref="A3:K3"/>
    <mergeCell ref="A4:K4"/>
    <mergeCell ref="A5:K5"/>
    <mergeCell ref="C102:F102"/>
    <mergeCell ref="G102:J102"/>
    <mergeCell ref="A98:J98"/>
    <mergeCell ref="A99:J99"/>
    <mergeCell ref="A100:J100"/>
  </mergeCells>
  <printOptions/>
  <pageMargins left="0.59" right="0.23" top="0.44" bottom="0.25" header="0.39" footer="0.11811023622047245"/>
  <pageSetup horizontalDpi="600" verticalDpi="600" orientation="portrait" paperSize="9" scale="70" r:id="rId1"/>
  <rowBreaks count="3" manualBreakCount="3">
    <brk id="47" max="10" man="1"/>
    <brk id="94" max="10" man="1"/>
    <brk id="1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5" zoomScaleNormal="75" workbookViewId="0" topLeftCell="A8">
      <selection activeCell="A8" sqref="A1:IV16384"/>
    </sheetView>
  </sheetViews>
  <sheetFormatPr defaultColWidth="9.140625" defaultRowHeight="21.75"/>
  <cols>
    <col min="1" max="1" width="42.57421875" style="6" customWidth="1"/>
    <col min="2" max="2" width="10.7109375" style="8" customWidth="1"/>
    <col min="3" max="3" width="2.421875" style="6" customWidth="1"/>
    <col min="4" max="4" width="16.7109375" style="6" customWidth="1"/>
    <col min="5" max="5" width="2.421875" style="6" customWidth="1"/>
    <col min="6" max="6" width="16.57421875" style="6" customWidth="1"/>
    <col min="7" max="7" width="2.421875" style="6" customWidth="1"/>
    <col min="8" max="8" width="16.8515625" style="6" customWidth="1"/>
    <col min="9" max="9" width="2.421875" style="6" customWidth="1"/>
    <col min="10" max="10" width="16.57421875" style="6" customWidth="1"/>
    <col min="11" max="11" width="2.421875" style="6" customWidth="1"/>
    <col min="12" max="12" width="16.57421875" style="6" customWidth="1"/>
    <col min="13" max="13" width="2.421875" style="6" customWidth="1"/>
    <col min="14" max="14" width="18.00390625" style="6" customWidth="1"/>
    <col min="15" max="15" width="2.421875" style="6" customWidth="1"/>
    <col min="16" max="16" width="18.00390625" style="6" customWidth="1"/>
    <col min="17" max="17" width="2.421875" style="6" customWidth="1"/>
    <col min="18" max="18" width="18.421875" style="6" customWidth="1"/>
    <col min="19" max="16384" width="9.140625" style="6" customWidth="1"/>
  </cols>
  <sheetData>
    <row r="1" spans="2:18" s="12" customFormat="1" ht="26.25" customHeight="1">
      <c r="B1" s="127"/>
      <c r="C1" s="61"/>
      <c r="E1" s="61"/>
      <c r="R1" s="126" t="s">
        <v>174</v>
      </c>
    </row>
    <row r="2" spans="2:18" s="12" customFormat="1" ht="26.25" customHeight="1">
      <c r="B2" s="127"/>
      <c r="C2" s="61"/>
      <c r="E2" s="61"/>
      <c r="R2" s="126" t="s">
        <v>175</v>
      </c>
    </row>
    <row r="3" spans="1:18" s="12" customFormat="1" ht="21.7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s="84" customFormat="1" ht="24.75" customHeight="1">
      <c r="A4" s="182" t="s">
        <v>216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s="84" customFormat="1" ht="24.75" customHeight="1">
      <c r="A5" s="182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</row>
    <row r="6" spans="1:18" s="84" customFormat="1" ht="23.25">
      <c r="A6" s="182" t="s">
        <v>268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2:18" s="53" customFormat="1" ht="28.5" customHeight="1">
      <c r="B7" s="9"/>
      <c r="R7" s="9" t="s">
        <v>208</v>
      </c>
    </row>
    <row r="8" spans="2:18" s="53" customFormat="1" ht="23.25">
      <c r="B8" s="9"/>
      <c r="C8" s="9"/>
      <c r="D8" s="9" t="s">
        <v>46</v>
      </c>
      <c r="E8" s="9"/>
      <c r="F8" s="9" t="s">
        <v>261</v>
      </c>
      <c r="G8" s="9"/>
      <c r="H8" s="9" t="s">
        <v>217</v>
      </c>
      <c r="I8" s="9"/>
      <c r="J8" s="9" t="s">
        <v>218</v>
      </c>
      <c r="K8" s="9"/>
      <c r="L8" s="9" t="s">
        <v>219</v>
      </c>
      <c r="M8" s="9"/>
      <c r="N8" s="9" t="s">
        <v>220</v>
      </c>
      <c r="O8" s="9"/>
      <c r="P8" s="9" t="s">
        <v>221</v>
      </c>
      <c r="Q8" s="9"/>
      <c r="R8" s="158" t="s">
        <v>222</v>
      </c>
    </row>
    <row r="9" spans="2:18" s="53" customFormat="1" ht="23.25">
      <c r="B9" s="159" t="s">
        <v>2</v>
      </c>
      <c r="C9" s="9"/>
      <c r="D9" s="159" t="s">
        <v>223</v>
      </c>
      <c r="E9" s="9"/>
      <c r="F9" s="159" t="s">
        <v>224</v>
      </c>
      <c r="G9" s="9"/>
      <c r="H9" s="159" t="s">
        <v>225</v>
      </c>
      <c r="I9" s="9"/>
      <c r="J9" s="159" t="s">
        <v>226</v>
      </c>
      <c r="K9" s="9"/>
      <c r="L9" s="159" t="s">
        <v>227</v>
      </c>
      <c r="M9" s="158"/>
      <c r="N9" s="159" t="s">
        <v>228</v>
      </c>
      <c r="O9" s="9"/>
      <c r="P9" s="159" t="s">
        <v>229</v>
      </c>
      <c r="Q9" s="9"/>
      <c r="R9" s="159"/>
    </row>
    <row r="10" spans="2:18" s="53" customFormat="1" ht="12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8"/>
      <c r="O10" s="9"/>
      <c r="P10" s="9"/>
      <c r="Q10" s="9"/>
      <c r="R10" s="9"/>
    </row>
    <row r="11" spans="1:18" ht="21" customHeight="1">
      <c r="A11" s="53" t="s">
        <v>242</v>
      </c>
      <c r="B11" s="9"/>
      <c r="C11" s="63"/>
      <c r="D11" s="63">
        <v>3260000000</v>
      </c>
      <c r="E11" s="63"/>
      <c r="F11" s="63">
        <v>11559080000</v>
      </c>
      <c r="G11" s="63"/>
      <c r="H11" s="64">
        <v>-5126444</v>
      </c>
      <c r="I11" s="63"/>
      <c r="J11" s="63">
        <v>327200000</v>
      </c>
      <c r="K11" s="63"/>
      <c r="L11" s="63">
        <v>3728000000</v>
      </c>
      <c r="M11" s="63"/>
      <c r="N11" s="64">
        <v>1956000000</v>
      </c>
      <c r="O11" s="63"/>
      <c r="P11" s="63">
        <v>1802948354</v>
      </c>
      <c r="Q11" s="63"/>
      <c r="R11" s="63">
        <v>22628101910</v>
      </c>
    </row>
    <row r="12" spans="1:18" ht="21" customHeight="1">
      <c r="A12" s="6" t="s">
        <v>230</v>
      </c>
      <c r="B12" s="8">
        <v>2</v>
      </c>
      <c r="C12" s="10"/>
      <c r="D12" s="160"/>
      <c r="E12" s="10"/>
      <c r="F12" s="160"/>
      <c r="G12" s="10"/>
      <c r="H12" s="68">
        <v>-100747603</v>
      </c>
      <c r="I12" s="10"/>
      <c r="J12" s="160"/>
      <c r="K12" s="10"/>
      <c r="L12" s="160"/>
      <c r="M12" s="10"/>
      <c r="N12" s="160"/>
      <c r="O12" s="10"/>
      <c r="P12" s="154">
        <v>-231861418</v>
      </c>
      <c r="Q12" s="10"/>
      <c r="R12" s="154">
        <v>-332609021</v>
      </c>
    </row>
    <row r="13" spans="1:18" ht="21" customHeight="1">
      <c r="A13" s="6" t="s">
        <v>231</v>
      </c>
      <c r="C13" s="10"/>
      <c r="D13" s="10">
        <v>3260000000</v>
      </c>
      <c r="E13" s="10"/>
      <c r="F13" s="10">
        <v>11559080000</v>
      </c>
      <c r="G13" s="10"/>
      <c r="H13" s="10">
        <v>-105874047</v>
      </c>
      <c r="I13" s="10"/>
      <c r="J13" s="10">
        <v>327200000</v>
      </c>
      <c r="K13" s="10"/>
      <c r="L13" s="10">
        <v>3728000000</v>
      </c>
      <c r="M13" s="10"/>
      <c r="N13" s="17">
        <v>1956000000</v>
      </c>
      <c r="O13" s="10"/>
      <c r="P13" s="10">
        <v>1571086936</v>
      </c>
      <c r="Q13" s="10"/>
      <c r="R13" s="10">
        <v>22295492889</v>
      </c>
    </row>
    <row r="14" spans="1:18" ht="21" customHeight="1">
      <c r="A14" s="6" t="s">
        <v>232</v>
      </c>
      <c r="C14" s="10"/>
      <c r="D14" s="10"/>
      <c r="E14" s="10"/>
      <c r="F14" s="10"/>
      <c r="G14" s="10"/>
      <c r="H14" s="10">
        <v>126719273</v>
      </c>
      <c r="I14" s="10"/>
      <c r="J14" s="10"/>
      <c r="K14" s="10"/>
      <c r="L14" s="10"/>
      <c r="M14" s="10"/>
      <c r="N14" s="17"/>
      <c r="O14" s="10"/>
      <c r="P14" s="10"/>
      <c r="Q14" s="10"/>
      <c r="R14" s="10">
        <v>126719273</v>
      </c>
    </row>
    <row r="15" spans="1:18" ht="21" customHeight="1">
      <c r="A15" s="6" t="s">
        <v>118</v>
      </c>
      <c r="C15" s="10"/>
      <c r="D15" s="18"/>
      <c r="E15" s="10"/>
      <c r="F15" s="18"/>
      <c r="G15" s="10"/>
      <c r="H15" s="17"/>
      <c r="I15" s="10"/>
      <c r="J15" s="18"/>
      <c r="K15" s="10"/>
      <c r="L15" s="18"/>
      <c r="M15" s="10"/>
      <c r="O15" s="10"/>
      <c r="P15" s="10">
        <v>8455478821</v>
      </c>
      <c r="Q15" s="10"/>
      <c r="R15" s="10">
        <v>8455478821</v>
      </c>
    </row>
    <row r="16" spans="1:18" ht="21" customHeight="1">
      <c r="A16" s="6" t="s">
        <v>247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>
        <v>-1956000000</v>
      </c>
      <c r="O16" s="10"/>
      <c r="P16" s="10"/>
      <c r="Q16" s="10"/>
      <c r="R16" s="10">
        <v>-1956000000</v>
      </c>
    </row>
    <row r="17" spans="1:18" s="53" customFormat="1" ht="21" customHeight="1" thickBot="1">
      <c r="A17" s="53" t="s">
        <v>266</v>
      </c>
      <c r="B17" s="9"/>
      <c r="C17" s="63"/>
      <c r="D17" s="155">
        <v>3260000000</v>
      </c>
      <c r="E17" s="63"/>
      <c r="F17" s="155">
        <v>11559080000</v>
      </c>
      <c r="G17" s="63"/>
      <c r="H17" s="155">
        <v>20845226</v>
      </c>
      <c r="I17" s="63"/>
      <c r="J17" s="155">
        <v>327200000</v>
      </c>
      <c r="K17" s="63"/>
      <c r="L17" s="155">
        <v>3728000000</v>
      </c>
      <c r="M17" s="63"/>
      <c r="N17" s="168" t="s">
        <v>246</v>
      </c>
      <c r="O17" s="63"/>
      <c r="P17" s="155">
        <v>10026565757</v>
      </c>
      <c r="Q17" s="63"/>
      <c r="R17" s="155">
        <v>28921690983</v>
      </c>
    </row>
    <row r="18" spans="2:18" s="53" customFormat="1" ht="21" customHeight="1">
      <c r="B18" s="9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2:18" s="53" customFormat="1" ht="21" customHeight="1">
      <c r="B19" s="9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2:18" s="53" customFormat="1" ht="21" customHeight="1">
      <c r="B20" s="9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2:18" s="53" customFormat="1" ht="21" customHeight="1">
      <c r="B21" s="9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21" customHeight="1">
      <c r="A22" s="53" t="s">
        <v>243</v>
      </c>
      <c r="B22" s="8">
        <v>18</v>
      </c>
      <c r="C22" s="63"/>
      <c r="D22" s="63">
        <v>3260000000</v>
      </c>
      <c r="E22" s="63"/>
      <c r="F22" s="63">
        <v>11559080000</v>
      </c>
      <c r="G22" s="63"/>
      <c r="H22" s="64">
        <v>-229379522</v>
      </c>
      <c r="I22" s="63"/>
      <c r="J22" s="63">
        <v>327200000</v>
      </c>
      <c r="K22" s="63"/>
      <c r="L22" s="63">
        <v>6204000000</v>
      </c>
      <c r="M22" s="63"/>
      <c r="N22" s="64">
        <v>3912000000</v>
      </c>
      <c r="O22" s="63"/>
      <c r="P22" s="63">
        <v>6077888516</v>
      </c>
      <c r="Q22" s="63"/>
      <c r="R22" s="63">
        <v>31110788994</v>
      </c>
    </row>
    <row r="23" spans="1:18" ht="21" customHeight="1">
      <c r="A23" s="6" t="s">
        <v>232</v>
      </c>
      <c r="B23" s="9"/>
      <c r="C23" s="63"/>
      <c r="D23" s="63"/>
      <c r="E23" s="63"/>
      <c r="F23" s="63"/>
      <c r="G23" s="63"/>
      <c r="H23" s="17">
        <v>-209788712</v>
      </c>
      <c r="I23" s="63"/>
      <c r="J23" s="63"/>
      <c r="K23" s="63"/>
      <c r="L23" s="63"/>
      <c r="M23" s="63"/>
      <c r="N23" s="64"/>
      <c r="O23" s="63"/>
      <c r="P23" s="10"/>
      <c r="Q23" s="63"/>
      <c r="R23" s="10">
        <v>-209788712</v>
      </c>
    </row>
    <row r="24" spans="1:18" ht="21" customHeight="1">
      <c r="A24" s="6" t="s">
        <v>118</v>
      </c>
      <c r="C24" s="10"/>
      <c r="D24" s="18"/>
      <c r="E24" s="10"/>
      <c r="F24" s="18"/>
      <c r="G24" s="10"/>
      <c r="H24" s="17"/>
      <c r="I24" s="10"/>
      <c r="J24" s="18"/>
      <c r="K24" s="10"/>
      <c r="L24" s="18"/>
      <c r="M24" s="10"/>
      <c r="N24" s="18"/>
      <c r="O24" s="10"/>
      <c r="P24" s="10">
        <v>8986197053</v>
      </c>
      <c r="Q24" s="10"/>
      <c r="R24" s="10">
        <v>8986197053</v>
      </c>
    </row>
    <row r="25" spans="1:18" ht="21" customHeight="1">
      <c r="A25" s="6" t="s">
        <v>247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7">
        <v>-3912000000</v>
      </c>
      <c r="O25" s="10"/>
      <c r="P25" s="10"/>
      <c r="Q25" s="10"/>
      <c r="R25" s="10">
        <v>-3912000000</v>
      </c>
    </row>
    <row r="26" spans="1:18" s="53" customFormat="1" ht="21" customHeight="1" thickBot="1">
      <c r="A26" s="53" t="s">
        <v>267</v>
      </c>
      <c r="B26" s="9"/>
      <c r="C26" s="63"/>
      <c r="D26" s="155">
        <v>3260000000</v>
      </c>
      <c r="E26" s="63"/>
      <c r="F26" s="155">
        <v>11559080000</v>
      </c>
      <c r="G26" s="63"/>
      <c r="H26" s="155">
        <v>-439168234</v>
      </c>
      <c r="I26" s="63"/>
      <c r="J26" s="155">
        <v>327200000</v>
      </c>
      <c r="K26" s="63"/>
      <c r="L26" s="155">
        <v>6204000000</v>
      </c>
      <c r="M26" s="63"/>
      <c r="N26" s="168" t="s">
        <v>246</v>
      </c>
      <c r="O26" s="63"/>
      <c r="P26" s="155">
        <v>15064085569</v>
      </c>
      <c r="Q26" s="63"/>
      <c r="R26" s="155">
        <v>35975197335</v>
      </c>
    </row>
    <row r="29" ht="33" customHeight="1">
      <c r="A29" s="6" t="s">
        <v>13</v>
      </c>
    </row>
  </sheetData>
  <mergeCells count="4">
    <mergeCell ref="A3:R3"/>
    <mergeCell ref="A4:R4"/>
    <mergeCell ref="A5:R5"/>
    <mergeCell ref="A6:R6"/>
  </mergeCells>
  <printOptions/>
  <pageMargins left="0.3937007874015748" right="0.3937007874015748" top="0.8267716535433072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D16" sqref="D16"/>
    </sheetView>
  </sheetViews>
  <sheetFormatPr defaultColWidth="9.140625" defaultRowHeight="21.75"/>
  <cols>
    <col min="1" max="1" width="42.57421875" style="6" customWidth="1"/>
    <col min="2" max="2" width="10.7109375" style="8" customWidth="1"/>
    <col min="3" max="3" width="2.421875" style="6" customWidth="1"/>
    <col min="4" max="4" width="16.7109375" style="6" customWidth="1"/>
    <col min="5" max="5" width="2.421875" style="6" customWidth="1"/>
    <col min="6" max="6" width="16.57421875" style="6" customWidth="1"/>
    <col min="7" max="7" width="2.421875" style="6" customWidth="1"/>
    <col min="8" max="8" width="16.57421875" style="6" customWidth="1"/>
    <col min="9" max="9" width="2.421875" style="6" customWidth="1"/>
    <col min="10" max="10" width="16.57421875" style="6" customWidth="1"/>
    <col min="11" max="11" width="2.421875" style="6" customWidth="1"/>
    <col min="12" max="12" width="16.57421875" style="6" customWidth="1"/>
    <col min="13" max="13" width="2.421875" style="6" customWidth="1"/>
    <col min="14" max="14" width="18.00390625" style="6" customWidth="1"/>
    <col min="15" max="15" width="2.421875" style="6" customWidth="1"/>
    <col min="16" max="16" width="19.7109375" style="6" customWidth="1"/>
    <col min="17" max="17" width="16.140625" style="6" customWidth="1"/>
    <col min="18" max="16384" width="9.140625" style="6" customWidth="1"/>
  </cols>
  <sheetData>
    <row r="1" spans="2:17" s="12" customFormat="1" ht="26.25" customHeight="1">
      <c r="B1" s="127"/>
      <c r="C1" s="61"/>
      <c r="E1" s="61"/>
      <c r="Q1" s="126" t="s">
        <v>174</v>
      </c>
    </row>
    <row r="2" spans="2:17" s="12" customFormat="1" ht="26.25" customHeight="1">
      <c r="B2" s="127"/>
      <c r="C2" s="61"/>
      <c r="E2" s="61"/>
      <c r="Q2" s="126" t="s">
        <v>175</v>
      </c>
    </row>
    <row r="3" spans="1:16" s="12" customFormat="1" ht="21.75" customHeight="1">
      <c r="A3" s="182" t="s">
        <v>233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s="84" customFormat="1" ht="24.75" customHeight="1">
      <c r="A4" s="182" t="s">
        <v>216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84" customFormat="1" ht="24.75" customHeight="1">
      <c r="A5" s="182" t="s">
        <v>48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s="84" customFormat="1" ht="23.25">
      <c r="A6" s="182" t="s">
        <v>268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2:16" s="53" customFormat="1" ht="28.5" customHeight="1">
      <c r="B7" s="9"/>
      <c r="P7" s="9" t="s">
        <v>208</v>
      </c>
    </row>
    <row r="8" spans="2:16" s="53" customFormat="1" ht="23.25">
      <c r="B8" s="9"/>
      <c r="C8" s="9"/>
      <c r="D8" s="9" t="s">
        <v>46</v>
      </c>
      <c r="E8" s="9"/>
      <c r="F8" s="9" t="s">
        <v>262</v>
      </c>
      <c r="G8" s="9"/>
      <c r="H8" s="9" t="s">
        <v>218</v>
      </c>
      <c r="I8" s="9"/>
      <c r="J8" s="9" t="s">
        <v>219</v>
      </c>
      <c r="K8" s="9"/>
      <c r="L8" s="9" t="s">
        <v>220</v>
      </c>
      <c r="M8" s="9"/>
      <c r="N8" s="9" t="s">
        <v>221</v>
      </c>
      <c r="O8" s="9"/>
      <c r="P8" s="158" t="s">
        <v>222</v>
      </c>
    </row>
    <row r="9" spans="2:16" s="53" customFormat="1" ht="23.25">
      <c r="B9" s="159" t="s">
        <v>2</v>
      </c>
      <c r="C9" s="9"/>
      <c r="D9" s="159" t="s">
        <v>223</v>
      </c>
      <c r="E9" s="9"/>
      <c r="F9" s="159" t="s">
        <v>224</v>
      </c>
      <c r="G9" s="9"/>
      <c r="H9" s="159" t="s">
        <v>226</v>
      </c>
      <c r="I9" s="9"/>
      <c r="J9" s="159" t="s">
        <v>227</v>
      </c>
      <c r="K9" s="9"/>
      <c r="L9" s="159" t="s">
        <v>228</v>
      </c>
      <c r="M9" s="158"/>
      <c r="N9" s="159" t="s">
        <v>229</v>
      </c>
      <c r="O9" s="9"/>
      <c r="P9" s="159"/>
    </row>
    <row r="10" spans="2:16" s="53" customFormat="1" ht="12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1" customHeight="1">
      <c r="A11" s="53" t="s">
        <v>242</v>
      </c>
      <c r="B11" s="9"/>
      <c r="C11" s="63"/>
      <c r="D11" s="63">
        <v>3260000000</v>
      </c>
      <c r="E11" s="63"/>
      <c r="F11" s="63">
        <v>11559080000</v>
      </c>
      <c r="G11" s="63"/>
      <c r="H11" s="63">
        <v>327200000</v>
      </c>
      <c r="I11" s="63"/>
      <c r="J11" s="63">
        <v>3728000000</v>
      </c>
      <c r="K11" s="63"/>
      <c r="L11" s="63">
        <v>1956000000</v>
      </c>
      <c r="M11" s="63"/>
      <c r="N11" s="63">
        <v>1802948354</v>
      </c>
      <c r="O11" s="63"/>
      <c r="P11" s="63">
        <v>22633228354</v>
      </c>
    </row>
    <row r="12" spans="1:16" ht="21" customHeight="1">
      <c r="A12" s="6" t="s">
        <v>230</v>
      </c>
      <c r="B12" s="8">
        <v>2</v>
      </c>
      <c r="C12" s="63"/>
      <c r="D12" s="162"/>
      <c r="E12" s="63"/>
      <c r="F12" s="162"/>
      <c r="G12" s="63"/>
      <c r="H12" s="162"/>
      <c r="I12" s="63"/>
      <c r="J12" s="162"/>
      <c r="K12" s="63"/>
      <c r="L12" s="162"/>
      <c r="M12" s="63"/>
      <c r="N12" s="154">
        <v>-231861418</v>
      </c>
      <c r="O12" s="10"/>
      <c r="P12" s="154">
        <v>-231861418</v>
      </c>
    </row>
    <row r="13" spans="1:16" ht="21" customHeight="1">
      <c r="A13" s="6" t="s">
        <v>231</v>
      </c>
      <c r="B13" s="9"/>
      <c r="C13" s="63"/>
      <c r="D13" s="63">
        <v>3260000000</v>
      </c>
      <c r="E13" s="63"/>
      <c r="F13" s="63">
        <v>11559080000</v>
      </c>
      <c r="G13" s="63"/>
      <c r="H13" s="63">
        <v>327200000</v>
      </c>
      <c r="I13" s="63"/>
      <c r="J13" s="63">
        <v>3728000000</v>
      </c>
      <c r="K13" s="63"/>
      <c r="L13" s="63">
        <v>1956000000</v>
      </c>
      <c r="M13" s="63"/>
      <c r="N13" s="63">
        <v>1571086936</v>
      </c>
      <c r="O13" s="63"/>
      <c r="P13" s="63">
        <v>22401366936</v>
      </c>
    </row>
    <row r="14" spans="1:16" ht="21" customHeight="1">
      <c r="A14" s="6" t="s">
        <v>118</v>
      </c>
      <c r="C14" s="10"/>
      <c r="D14" s="18"/>
      <c r="E14" s="10"/>
      <c r="F14" s="18"/>
      <c r="G14" s="10"/>
      <c r="H14" s="18"/>
      <c r="I14" s="10"/>
      <c r="J14" s="18"/>
      <c r="K14" s="10"/>
      <c r="L14" s="18"/>
      <c r="M14" s="10"/>
      <c r="N14" s="10">
        <v>8455478821</v>
      </c>
      <c r="O14" s="10"/>
      <c r="P14" s="10">
        <v>8455478821</v>
      </c>
    </row>
    <row r="15" spans="1:16" ht="21" customHeight="1">
      <c r="A15" s="6" t="s">
        <v>247</v>
      </c>
      <c r="C15" s="10"/>
      <c r="D15" s="18"/>
      <c r="E15" s="10"/>
      <c r="F15" s="18"/>
      <c r="G15" s="10"/>
      <c r="H15" s="18"/>
      <c r="I15" s="10"/>
      <c r="J15" s="18"/>
      <c r="K15" s="10"/>
      <c r="L15" s="17">
        <v>-1956000000</v>
      </c>
      <c r="M15" s="10"/>
      <c r="N15" s="10"/>
      <c r="O15" s="10"/>
      <c r="P15" s="10">
        <v>-1956000000</v>
      </c>
    </row>
    <row r="16" spans="1:16" s="53" customFormat="1" ht="21" customHeight="1" thickBot="1">
      <c r="A16" s="53" t="s">
        <v>275</v>
      </c>
      <c r="B16" s="9"/>
      <c r="C16" s="10"/>
      <c r="D16" s="155">
        <v>3260000000</v>
      </c>
      <c r="E16" s="63"/>
      <c r="F16" s="155">
        <v>11559080000</v>
      </c>
      <c r="G16" s="63"/>
      <c r="H16" s="155">
        <v>327200000</v>
      </c>
      <c r="I16" s="63"/>
      <c r="J16" s="155">
        <v>3728000000</v>
      </c>
      <c r="K16" s="63"/>
      <c r="L16" s="169" t="s">
        <v>246</v>
      </c>
      <c r="M16" s="63"/>
      <c r="N16" s="155">
        <v>10026565757</v>
      </c>
      <c r="O16" s="63"/>
      <c r="P16" s="155">
        <v>28900845757</v>
      </c>
    </row>
    <row r="17" spans="2:16" s="53" customFormat="1" ht="21" customHeight="1">
      <c r="B17" s="9"/>
      <c r="C17" s="10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2:16" s="53" customFormat="1" ht="21" customHeight="1">
      <c r="B18" s="9"/>
      <c r="C18" s="10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2:16" s="53" customFormat="1" ht="21" customHeight="1">
      <c r="B19" s="9"/>
      <c r="C19" s="10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3:15" ht="23.25">
      <c r="C20" s="10"/>
      <c r="E20" s="10"/>
      <c r="G20" s="10"/>
      <c r="I20" s="10"/>
      <c r="K20" s="10"/>
      <c r="O20" s="10"/>
    </row>
    <row r="21" spans="1:16" ht="21" customHeight="1">
      <c r="A21" s="53" t="s">
        <v>243</v>
      </c>
      <c r="B21" s="9"/>
      <c r="C21" s="63"/>
      <c r="D21" s="63">
        <v>3260000000</v>
      </c>
      <c r="E21" s="63"/>
      <c r="F21" s="63">
        <v>11559080000</v>
      </c>
      <c r="G21" s="63"/>
      <c r="H21" s="63">
        <v>327200000</v>
      </c>
      <c r="I21" s="63"/>
      <c r="J21" s="63">
        <v>6204000000</v>
      </c>
      <c r="K21" s="63"/>
      <c r="L21" s="63">
        <v>3912000000</v>
      </c>
      <c r="M21" s="63"/>
      <c r="N21" s="63">
        <v>6077888516</v>
      </c>
      <c r="O21" s="63"/>
      <c r="P21" s="63">
        <v>31340168516</v>
      </c>
    </row>
    <row r="22" spans="1:16" ht="21" customHeight="1">
      <c r="A22" s="6" t="s">
        <v>118</v>
      </c>
      <c r="C22" s="10"/>
      <c r="D22" s="18"/>
      <c r="E22" s="10"/>
      <c r="F22" s="18"/>
      <c r="G22" s="10"/>
      <c r="H22" s="18"/>
      <c r="I22" s="10"/>
      <c r="J22" s="18"/>
      <c r="K22" s="10"/>
      <c r="L22" s="18"/>
      <c r="M22" s="10"/>
      <c r="N22" s="10">
        <v>8986197053</v>
      </c>
      <c r="O22" s="10"/>
      <c r="P22" s="10">
        <v>8986197053</v>
      </c>
    </row>
    <row r="23" spans="1:16" ht="21" customHeight="1">
      <c r="A23" s="6" t="s">
        <v>247</v>
      </c>
      <c r="C23" s="10"/>
      <c r="D23" s="18"/>
      <c r="E23" s="10"/>
      <c r="F23" s="18"/>
      <c r="G23" s="10"/>
      <c r="H23" s="18"/>
      <c r="I23" s="10"/>
      <c r="J23" s="18"/>
      <c r="K23" s="10"/>
      <c r="L23" s="10">
        <v>-3912000000</v>
      </c>
      <c r="M23" s="10"/>
      <c r="N23" s="10"/>
      <c r="O23" s="10"/>
      <c r="P23" s="10">
        <v>-3912000000</v>
      </c>
    </row>
    <row r="24" spans="1:16" s="53" customFormat="1" ht="21" customHeight="1" thickBot="1">
      <c r="A24" s="53" t="s">
        <v>276</v>
      </c>
      <c r="B24" s="9"/>
      <c r="C24" s="10"/>
      <c r="D24" s="155">
        <v>3260000000</v>
      </c>
      <c r="E24" s="63"/>
      <c r="F24" s="155">
        <v>11559080000</v>
      </c>
      <c r="G24" s="63"/>
      <c r="H24" s="155">
        <v>327200000</v>
      </c>
      <c r="I24" s="63"/>
      <c r="J24" s="155">
        <v>6204000000</v>
      </c>
      <c r="K24" s="63"/>
      <c r="L24" s="168" t="s">
        <v>246</v>
      </c>
      <c r="M24" s="63"/>
      <c r="N24" s="155">
        <v>15064085569</v>
      </c>
      <c r="O24" s="63"/>
      <c r="P24" s="155">
        <v>36414365569</v>
      </c>
    </row>
    <row r="27" ht="33" customHeight="1">
      <c r="A27" s="6" t="s">
        <v>13</v>
      </c>
    </row>
  </sheetData>
  <mergeCells count="4">
    <mergeCell ref="A3:P3"/>
    <mergeCell ref="A4:P4"/>
    <mergeCell ref="A5:P5"/>
    <mergeCell ref="A6:P6"/>
  </mergeCells>
  <printOptions/>
  <pageMargins left="0.5" right="0.18" top="0.8267716535433072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90" zoomScaleNormal="90" zoomScaleSheetLayoutView="75" workbookViewId="0" topLeftCell="A1">
      <selection activeCell="A4" sqref="A4:I4"/>
    </sheetView>
  </sheetViews>
  <sheetFormatPr defaultColWidth="9.140625" defaultRowHeight="21.75"/>
  <cols>
    <col min="1" max="1" width="66.00390625" style="12" bestFit="1" customWidth="1"/>
    <col min="2" max="2" width="1.8515625" style="12" customWidth="1"/>
    <col min="3" max="3" width="17.140625" style="12" bestFit="1" customWidth="1"/>
    <col min="4" max="4" width="1.8515625" style="12" customWidth="1"/>
    <col min="5" max="5" width="17.57421875" style="12" bestFit="1" customWidth="1"/>
    <col min="6" max="6" width="1.8515625" style="12" customWidth="1"/>
    <col min="7" max="7" width="16.8515625" style="12" bestFit="1" customWidth="1"/>
    <col min="8" max="8" width="1.8515625" style="12" customWidth="1"/>
    <col min="9" max="9" width="17.57421875" style="12" bestFit="1" customWidth="1"/>
    <col min="10" max="10" width="2.28125" style="12" customWidth="1"/>
    <col min="11" max="11" width="13.57421875" style="12" bestFit="1" customWidth="1"/>
    <col min="12" max="12" width="12.57421875" style="12" bestFit="1" customWidth="1"/>
    <col min="13" max="16384" width="9.140625" style="12" customWidth="1"/>
  </cols>
  <sheetData>
    <row r="1" ht="42.75" customHeight="1">
      <c r="I1" s="126"/>
    </row>
    <row r="2" spans="7:9" ht="23.25" customHeight="1">
      <c r="G2" s="178" t="s">
        <v>289</v>
      </c>
      <c r="H2" s="179"/>
      <c r="I2" s="179"/>
    </row>
    <row r="3" spans="7:9" ht="23.25" customHeight="1">
      <c r="G3" s="180" t="s">
        <v>290</v>
      </c>
      <c r="H3" s="181"/>
      <c r="I3" s="181"/>
    </row>
    <row r="4" spans="1:9" ht="21.75" customHeight="1">
      <c r="A4" s="182" t="s">
        <v>0</v>
      </c>
      <c r="B4" s="182"/>
      <c r="C4" s="182"/>
      <c r="D4" s="182"/>
      <c r="E4" s="182"/>
      <c r="F4" s="182"/>
      <c r="G4" s="182"/>
      <c r="H4" s="182"/>
      <c r="I4" s="182"/>
    </row>
    <row r="5" spans="1:9" s="84" customFormat="1" ht="24.75" customHeight="1">
      <c r="A5" s="182" t="s">
        <v>71</v>
      </c>
      <c r="B5" s="182"/>
      <c r="C5" s="182"/>
      <c r="D5" s="182"/>
      <c r="E5" s="182"/>
      <c r="F5" s="182"/>
      <c r="G5" s="182"/>
      <c r="H5" s="182"/>
      <c r="I5" s="182"/>
    </row>
    <row r="6" spans="1:9" s="84" customFormat="1" ht="23.25">
      <c r="A6" s="182" t="s">
        <v>268</v>
      </c>
      <c r="B6" s="182"/>
      <c r="C6" s="182"/>
      <c r="D6" s="182"/>
      <c r="E6" s="182"/>
      <c r="F6" s="182"/>
      <c r="G6" s="182"/>
      <c r="H6" s="182"/>
      <c r="I6" s="182"/>
    </row>
    <row r="7" spans="1:9" s="84" customFormat="1" ht="19.5" customHeight="1">
      <c r="A7" s="183" t="s">
        <v>208</v>
      </c>
      <c r="B7" s="183"/>
      <c r="C7" s="183"/>
      <c r="D7" s="183"/>
      <c r="E7" s="183"/>
      <c r="F7" s="183"/>
      <c r="G7" s="183"/>
      <c r="H7" s="183"/>
      <c r="I7" s="183"/>
    </row>
    <row r="8" spans="3:9" s="89" customFormat="1" ht="21" customHeight="1">
      <c r="C8" s="90" t="s">
        <v>1</v>
      </c>
      <c r="D8" s="90"/>
      <c r="E8" s="90"/>
      <c r="G8" s="90" t="s">
        <v>48</v>
      </c>
      <c r="H8" s="90"/>
      <c r="I8" s="90"/>
    </row>
    <row r="9" spans="3:9" s="89" customFormat="1" ht="21" customHeight="1">
      <c r="C9" s="91">
        <v>2545</v>
      </c>
      <c r="E9" s="91">
        <v>2544</v>
      </c>
      <c r="G9" s="91">
        <v>2545</v>
      </c>
      <c r="I9" s="91">
        <v>2544</v>
      </c>
    </row>
    <row r="10" spans="3:9" s="89" customFormat="1" ht="22.5" customHeight="1">
      <c r="C10" s="91"/>
      <c r="E10" s="152" t="s">
        <v>209</v>
      </c>
      <c r="G10" s="91"/>
      <c r="I10" s="152" t="s">
        <v>209</v>
      </c>
    </row>
    <row r="11" spans="1:5" ht="27.75" customHeight="1">
      <c r="A11" s="84" t="s">
        <v>32</v>
      </c>
      <c r="B11" s="84"/>
      <c r="C11" s="84"/>
      <c r="D11" s="84"/>
      <c r="E11" s="84"/>
    </row>
    <row r="12" spans="1:9" ht="27.75" customHeight="1">
      <c r="A12" s="12" t="s">
        <v>49</v>
      </c>
      <c r="C12" s="92">
        <v>8986197053</v>
      </c>
      <c r="D12" s="92"/>
      <c r="E12" s="92">
        <v>8455478821</v>
      </c>
      <c r="F12" s="92"/>
      <c r="G12" s="92">
        <v>8986197053</v>
      </c>
      <c r="H12" s="92"/>
      <c r="I12" s="92">
        <v>8455478821</v>
      </c>
    </row>
    <row r="13" spans="1:9" ht="27.75" customHeight="1">
      <c r="A13" s="12" t="s">
        <v>56</v>
      </c>
      <c r="C13" s="92"/>
      <c r="E13" s="92"/>
      <c r="F13" s="92"/>
      <c r="G13" s="92"/>
      <c r="H13" s="92"/>
      <c r="I13" s="92"/>
    </row>
    <row r="14" spans="1:9" ht="27.75" customHeight="1">
      <c r="A14" s="12" t="s">
        <v>33</v>
      </c>
      <c r="C14" s="92"/>
      <c r="E14" s="92"/>
      <c r="F14" s="94"/>
      <c r="G14" s="92"/>
      <c r="H14" s="94"/>
      <c r="I14" s="92"/>
    </row>
    <row r="15" spans="1:9" ht="27.75" customHeight="1">
      <c r="A15" s="12" t="s">
        <v>250</v>
      </c>
      <c r="C15" s="51">
        <v>-735752191</v>
      </c>
      <c r="E15" s="51">
        <v>-11761257</v>
      </c>
      <c r="F15" s="94"/>
      <c r="G15" s="51">
        <v>-3432439907</v>
      </c>
      <c r="H15" s="94"/>
      <c r="I15" s="51">
        <v>-2802836557</v>
      </c>
    </row>
    <row r="16" spans="1:9" ht="27.75" customHeight="1">
      <c r="A16" s="12" t="s">
        <v>240</v>
      </c>
      <c r="C16" s="92">
        <v>3370594199</v>
      </c>
      <c r="E16" s="51">
        <v>2509800948</v>
      </c>
      <c r="F16" s="92"/>
      <c r="G16" s="92">
        <v>3004053306</v>
      </c>
      <c r="H16" s="92"/>
      <c r="I16" s="92">
        <v>2136894586</v>
      </c>
    </row>
    <row r="17" spans="1:9" ht="27.75" customHeight="1">
      <c r="A17" s="12" t="s">
        <v>239</v>
      </c>
      <c r="C17" s="92">
        <v>74586362</v>
      </c>
      <c r="E17" s="94" t="s">
        <v>245</v>
      </c>
      <c r="F17" s="92"/>
      <c r="G17" s="92">
        <v>74586362</v>
      </c>
      <c r="H17" s="92"/>
      <c r="I17" s="94" t="s">
        <v>245</v>
      </c>
    </row>
    <row r="18" spans="1:9" ht="27.75" customHeight="1">
      <c r="A18" s="12" t="s">
        <v>42</v>
      </c>
      <c r="C18" s="92">
        <v>7750518</v>
      </c>
      <c r="E18" s="92">
        <v>12576864</v>
      </c>
      <c r="F18" s="92"/>
      <c r="G18" s="92">
        <v>3444739</v>
      </c>
      <c r="H18" s="92"/>
      <c r="I18" s="92">
        <v>7995755</v>
      </c>
    </row>
    <row r="19" spans="1:9" ht="27.75" customHeight="1">
      <c r="A19" s="12" t="s">
        <v>34</v>
      </c>
      <c r="C19" s="131">
        <v>831637</v>
      </c>
      <c r="E19" s="131">
        <v>831637</v>
      </c>
      <c r="F19" s="92"/>
      <c r="G19" s="94" t="s">
        <v>245</v>
      </c>
      <c r="H19" s="92"/>
      <c r="I19" s="94" t="s">
        <v>245</v>
      </c>
    </row>
    <row r="20" spans="1:9" ht="27.75" customHeight="1">
      <c r="A20" s="12" t="s">
        <v>43</v>
      </c>
      <c r="C20" s="92">
        <v>32554664</v>
      </c>
      <c r="E20" s="51">
        <v>117693968</v>
      </c>
      <c r="F20" s="92"/>
      <c r="G20" s="92">
        <v>38962575</v>
      </c>
      <c r="H20" s="92"/>
      <c r="I20" s="131">
        <v>6405088</v>
      </c>
    </row>
    <row r="21" spans="1:9" ht="27.75" customHeight="1">
      <c r="A21" s="12" t="s">
        <v>272</v>
      </c>
      <c r="C21" s="92">
        <v>44611492</v>
      </c>
      <c r="E21" s="51">
        <v>7500642</v>
      </c>
      <c r="F21" s="92"/>
      <c r="G21" s="92">
        <v>44611492</v>
      </c>
      <c r="H21" s="94"/>
      <c r="I21" s="131">
        <v>7500642</v>
      </c>
    </row>
    <row r="22" spans="1:9" ht="27.75" customHeight="1">
      <c r="A22" s="12" t="s">
        <v>51</v>
      </c>
      <c r="C22" s="92">
        <v>10938757</v>
      </c>
      <c r="E22" s="51">
        <v>-5498461</v>
      </c>
      <c r="F22" s="92"/>
      <c r="G22" s="92">
        <v>10848774</v>
      </c>
      <c r="H22" s="92"/>
      <c r="I22" s="51">
        <v>-5498624</v>
      </c>
    </row>
    <row r="23" spans="1:9" ht="27.75" customHeight="1">
      <c r="A23" s="12" t="s">
        <v>273</v>
      </c>
      <c r="C23" s="51">
        <v>-313507422</v>
      </c>
      <c r="E23" s="51">
        <v>-71940298</v>
      </c>
      <c r="F23" s="92"/>
      <c r="G23" s="94" t="s">
        <v>245</v>
      </c>
      <c r="H23" s="94"/>
      <c r="I23" s="94" t="s">
        <v>245</v>
      </c>
    </row>
    <row r="24" spans="1:9" ht="27.75" customHeight="1">
      <c r="A24" s="12" t="s">
        <v>251</v>
      </c>
      <c r="C24" s="92">
        <v>109432</v>
      </c>
      <c r="E24" s="92">
        <v>3716</v>
      </c>
      <c r="F24" s="94"/>
      <c r="G24" s="92">
        <v>109432</v>
      </c>
      <c r="H24" s="94"/>
      <c r="I24" s="92">
        <v>3716</v>
      </c>
    </row>
    <row r="25" spans="1:9" ht="27.75" customHeight="1">
      <c r="A25" s="12" t="s">
        <v>41</v>
      </c>
      <c r="C25" s="92">
        <v>1083627089</v>
      </c>
      <c r="E25" s="51">
        <v>1009930447</v>
      </c>
      <c r="F25" s="92"/>
      <c r="G25" s="92">
        <v>989429637</v>
      </c>
      <c r="H25" s="94"/>
      <c r="I25" s="51">
        <v>837204461</v>
      </c>
    </row>
    <row r="26" spans="1:12" ht="27.75" customHeight="1">
      <c r="A26" s="12" t="s">
        <v>234</v>
      </c>
      <c r="C26" s="51">
        <v>-720511988</v>
      </c>
      <c r="E26" s="51">
        <v>714406484</v>
      </c>
      <c r="F26" s="94"/>
      <c r="G26" s="51">
        <v>-383541053</v>
      </c>
      <c r="H26" s="92"/>
      <c r="I26" s="67">
        <v>319434787</v>
      </c>
      <c r="L26" s="51"/>
    </row>
    <row r="27" spans="3:9" ht="27.75" customHeight="1">
      <c r="C27" s="164">
        <v>11842029602</v>
      </c>
      <c r="D27" s="165"/>
      <c r="E27" s="164">
        <v>12739023511</v>
      </c>
      <c r="F27" s="165"/>
      <c r="G27" s="164">
        <v>9336262410</v>
      </c>
      <c r="H27" s="165"/>
      <c r="I27" s="164">
        <v>8962582675</v>
      </c>
    </row>
    <row r="28" spans="1:9" ht="27.75" customHeight="1">
      <c r="A28" s="12" t="s">
        <v>35</v>
      </c>
      <c r="F28" s="94"/>
      <c r="G28" s="94"/>
      <c r="H28" s="94"/>
      <c r="I28" s="94"/>
    </row>
    <row r="29" spans="1:9" ht="27.75" customHeight="1">
      <c r="A29" s="12" t="s">
        <v>181</v>
      </c>
      <c r="C29" s="51">
        <v>99979595</v>
      </c>
      <c r="D29" s="51"/>
      <c r="E29" s="51">
        <v>-19233468</v>
      </c>
      <c r="F29" s="94"/>
      <c r="G29" s="51">
        <v>1564269</v>
      </c>
      <c r="H29" s="94"/>
      <c r="I29" s="131">
        <v>25415318</v>
      </c>
    </row>
    <row r="30" spans="1:11" ht="27.75" customHeight="1">
      <c r="A30" s="12" t="s">
        <v>281</v>
      </c>
      <c r="C30" s="51">
        <v>597049903</v>
      </c>
      <c r="D30" s="51"/>
      <c r="E30" s="51">
        <v>-1078145427</v>
      </c>
      <c r="F30" s="94"/>
      <c r="G30" s="51">
        <v>-236062491</v>
      </c>
      <c r="H30" s="94"/>
      <c r="I30" s="51">
        <v>-398458558</v>
      </c>
      <c r="K30" s="51"/>
    </row>
    <row r="31" spans="1:11" ht="27.75" customHeight="1">
      <c r="A31" s="12" t="s">
        <v>182</v>
      </c>
      <c r="C31" s="51">
        <v>-21192567</v>
      </c>
      <c r="D31" s="51"/>
      <c r="E31" s="51">
        <v>-10680006</v>
      </c>
      <c r="F31" s="94"/>
      <c r="G31" s="51">
        <v>-20841874</v>
      </c>
      <c r="H31" s="94"/>
      <c r="I31" s="51">
        <v>-11354234</v>
      </c>
      <c r="K31" s="61"/>
    </row>
    <row r="32" spans="1:9" ht="27.75" customHeight="1">
      <c r="A32" s="12" t="s">
        <v>252</v>
      </c>
      <c r="C32" s="51">
        <v>11518864</v>
      </c>
      <c r="D32" s="51"/>
      <c r="E32" s="51">
        <v>-370469204</v>
      </c>
      <c r="F32" s="94"/>
      <c r="G32" s="51">
        <v>10054745</v>
      </c>
      <c r="H32" s="94"/>
      <c r="I32" s="51">
        <v>-351813342</v>
      </c>
    </row>
    <row r="33" spans="1:9" ht="27.75" customHeight="1">
      <c r="A33" s="12" t="s">
        <v>235</v>
      </c>
      <c r="C33" s="51">
        <v>-35417355</v>
      </c>
      <c r="D33" s="51"/>
      <c r="E33" s="51">
        <v>11043704</v>
      </c>
      <c r="F33" s="94"/>
      <c r="G33" s="51">
        <v>3905500</v>
      </c>
      <c r="H33" s="94"/>
      <c r="I33" s="51">
        <v>-653688</v>
      </c>
    </row>
    <row r="34" spans="1:9" ht="27.75" customHeight="1">
      <c r="A34" s="12" t="s">
        <v>280</v>
      </c>
      <c r="C34" s="51">
        <v>-31955477</v>
      </c>
      <c r="D34" s="51"/>
      <c r="E34" s="51">
        <v>-25225189</v>
      </c>
      <c r="F34" s="94"/>
      <c r="G34" s="51">
        <v>56740578</v>
      </c>
      <c r="H34" s="94"/>
      <c r="I34" s="51">
        <v>-38422549</v>
      </c>
    </row>
    <row r="35" spans="1:9" ht="27.75" customHeight="1">
      <c r="A35" s="98" t="s">
        <v>236</v>
      </c>
      <c r="B35" s="98"/>
      <c r="C35" s="51">
        <v>17138164</v>
      </c>
      <c r="D35" s="51"/>
      <c r="E35" s="51">
        <v>-83276485</v>
      </c>
      <c r="F35" s="94"/>
      <c r="G35" s="51">
        <v>33717294</v>
      </c>
      <c r="H35" s="98"/>
      <c r="I35" s="51">
        <v>-53133772</v>
      </c>
    </row>
    <row r="36" spans="1:9" ht="27.75" customHeight="1">
      <c r="A36" s="12" t="s">
        <v>253</v>
      </c>
      <c r="B36" s="98"/>
      <c r="C36" s="51">
        <v>-39506333</v>
      </c>
      <c r="D36" s="51"/>
      <c r="E36" s="51">
        <v>-53116673</v>
      </c>
      <c r="F36" s="98"/>
      <c r="G36" s="51">
        <v>82536966</v>
      </c>
      <c r="H36" s="98"/>
      <c r="I36" s="51">
        <v>-37000469</v>
      </c>
    </row>
    <row r="37" spans="1:9" ht="27.75" customHeight="1">
      <c r="A37" s="12" t="s">
        <v>254</v>
      </c>
      <c r="C37" s="51">
        <v>19565538</v>
      </c>
      <c r="D37" s="51"/>
      <c r="E37" s="51">
        <v>-251542748</v>
      </c>
      <c r="F37" s="94"/>
      <c r="G37" s="94" t="s">
        <v>245</v>
      </c>
      <c r="H37" s="127"/>
      <c r="I37" s="94" t="s">
        <v>245</v>
      </c>
    </row>
    <row r="38" spans="1:9" ht="27.75" customHeight="1">
      <c r="A38" s="12" t="s">
        <v>255</v>
      </c>
      <c r="C38" s="51">
        <v>-295445275</v>
      </c>
      <c r="D38" s="51"/>
      <c r="E38" s="51">
        <v>-23780589</v>
      </c>
      <c r="F38" s="94"/>
      <c r="G38" s="51">
        <v>186799</v>
      </c>
      <c r="H38" s="94"/>
      <c r="I38" s="51">
        <v>4180958</v>
      </c>
    </row>
    <row r="39" spans="1:9" ht="27.75" customHeight="1">
      <c r="A39" s="12" t="s">
        <v>256</v>
      </c>
      <c r="C39" s="51">
        <v>-622450210</v>
      </c>
      <c r="D39" s="51"/>
      <c r="E39" s="131">
        <v>-188194955</v>
      </c>
      <c r="F39" s="94"/>
      <c r="G39" s="51">
        <v>-603924814</v>
      </c>
      <c r="H39" s="94"/>
      <c r="I39" s="131">
        <v>-164849272</v>
      </c>
    </row>
    <row r="40" spans="3:9" ht="27.75" customHeight="1">
      <c r="C40" s="131"/>
      <c r="E40" s="131"/>
      <c r="F40" s="94"/>
      <c r="G40" s="61"/>
      <c r="I40" s="61"/>
    </row>
    <row r="41" spans="4:8" ht="23.25">
      <c r="D41" s="96"/>
      <c r="F41" s="96"/>
      <c r="H41" s="96"/>
    </row>
    <row r="42" ht="30" customHeight="1">
      <c r="A42" s="12" t="s">
        <v>13</v>
      </c>
    </row>
    <row r="43" ht="43.5" customHeight="1"/>
    <row r="44" spans="7:9" ht="23.25">
      <c r="G44" s="178" t="s">
        <v>289</v>
      </c>
      <c r="H44" s="179"/>
      <c r="I44" s="179"/>
    </row>
    <row r="45" spans="7:9" ht="23.25">
      <c r="G45" s="180" t="s">
        <v>290</v>
      </c>
      <c r="H45" s="181"/>
      <c r="I45" s="181"/>
    </row>
    <row r="46" spans="1:9" ht="21.75" customHeight="1">
      <c r="A46" s="182" t="s">
        <v>0</v>
      </c>
      <c r="B46" s="182"/>
      <c r="C46" s="182"/>
      <c r="D46" s="182"/>
      <c r="E46" s="182"/>
      <c r="F46" s="182"/>
      <c r="G46" s="182"/>
      <c r="H46" s="182"/>
      <c r="I46" s="182"/>
    </row>
    <row r="47" spans="1:9" s="84" customFormat="1" ht="25.5" customHeight="1">
      <c r="A47" s="99" t="s">
        <v>238</v>
      </c>
      <c r="B47" s="99"/>
      <c r="C47" s="99"/>
      <c r="D47" s="99"/>
      <c r="E47" s="99"/>
      <c r="F47" s="99"/>
      <c r="G47" s="99"/>
      <c r="H47" s="99"/>
      <c r="I47" s="99"/>
    </row>
    <row r="48" spans="1:9" s="84" customFormat="1" ht="29.25" customHeight="1">
      <c r="A48" s="99" t="s">
        <v>268</v>
      </c>
      <c r="B48" s="99"/>
      <c r="C48" s="99"/>
      <c r="D48" s="99"/>
      <c r="E48" s="99"/>
      <c r="F48" s="99"/>
      <c r="G48" s="99"/>
      <c r="H48" s="99"/>
      <c r="I48" s="99"/>
    </row>
    <row r="49" spans="2:9" s="84" customFormat="1" ht="19.5" customHeight="1">
      <c r="B49" s="156"/>
      <c r="C49" s="156"/>
      <c r="D49" s="156"/>
      <c r="E49" s="156"/>
      <c r="F49" s="156"/>
      <c r="G49" s="156"/>
      <c r="H49" s="156"/>
      <c r="I49" s="156" t="s">
        <v>208</v>
      </c>
    </row>
    <row r="50" spans="1:9" ht="27" customHeight="1">
      <c r="A50" s="89"/>
      <c r="B50" s="89"/>
      <c r="C50" s="90" t="s">
        <v>1</v>
      </c>
      <c r="D50" s="90"/>
      <c r="E50" s="90"/>
      <c r="F50" s="89"/>
      <c r="G50" s="90" t="s">
        <v>48</v>
      </c>
      <c r="H50" s="90"/>
      <c r="I50" s="90"/>
    </row>
    <row r="51" spans="1:9" ht="18" customHeight="1">
      <c r="A51" s="89"/>
      <c r="B51" s="89"/>
      <c r="C51" s="91">
        <v>2545</v>
      </c>
      <c r="D51" s="89"/>
      <c r="E51" s="91">
        <v>2544</v>
      </c>
      <c r="F51" s="89"/>
      <c r="G51" s="91">
        <v>2545</v>
      </c>
      <c r="H51" s="89"/>
      <c r="I51" s="91">
        <v>2544</v>
      </c>
    </row>
    <row r="52" spans="3:9" s="89" customFormat="1" ht="22.5" customHeight="1">
      <c r="C52" s="91"/>
      <c r="E52" s="152" t="s">
        <v>209</v>
      </c>
      <c r="G52" s="91"/>
      <c r="I52" s="152" t="s">
        <v>209</v>
      </c>
    </row>
    <row r="53" spans="1:9" ht="28.5" customHeight="1">
      <c r="A53" s="98" t="s">
        <v>77</v>
      </c>
      <c r="E53" s="51"/>
      <c r="F53" s="94"/>
      <c r="G53" s="94"/>
      <c r="H53" s="94"/>
      <c r="I53" s="61"/>
    </row>
    <row r="54" spans="1:9" ht="27" customHeight="1">
      <c r="A54" s="12" t="s">
        <v>282</v>
      </c>
      <c r="C54" s="51">
        <v>184567981</v>
      </c>
      <c r="D54" s="51"/>
      <c r="E54" s="51">
        <v>116690248</v>
      </c>
      <c r="F54" s="94"/>
      <c r="G54" s="51">
        <v>85021439</v>
      </c>
      <c r="H54" s="94"/>
      <c r="I54" s="51">
        <v>120006445</v>
      </c>
    </row>
    <row r="55" spans="1:9" ht="27" customHeight="1">
      <c r="A55" s="12" t="s">
        <v>257</v>
      </c>
      <c r="C55" s="51">
        <v>54608161</v>
      </c>
      <c r="D55" s="51"/>
      <c r="E55" s="51">
        <v>611001034</v>
      </c>
      <c r="F55" s="94"/>
      <c r="G55" s="51">
        <v>161328541</v>
      </c>
      <c r="H55" s="94"/>
      <c r="I55" s="51">
        <v>561160540</v>
      </c>
    </row>
    <row r="56" spans="1:9" ht="27" customHeight="1">
      <c r="A56" s="12" t="s">
        <v>258</v>
      </c>
      <c r="C56" s="51">
        <v>-70647629</v>
      </c>
      <c r="D56" s="51"/>
      <c r="E56" s="51">
        <v>27692289</v>
      </c>
      <c r="F56" s="94"/>
      <c r="G56" s="51">
        <v>-226171323</v>
      </c>
      <c r="H56" s="94"/>
      <c r="I56" s="51">
        <v>-151233801</v>
      </c>
    </row>
    <row r="57" spans="1:9" ht="27" customHeight="1">
      <c r="A57" s="12" t="s">
        <v>283</v>
      </c>
      <c r="C57" s="51">
        <v>-637716961</v>
      </c>
      <c r="D57" s="51"/>
      <c r="E57" s="51">
        <v>-284849780</v>
      </c>
      <c r="F57" s="94"/>
      <c r="G57" s="51">
        <v>-839879868</v>
      </c>
      <c r="H57" s="94"/>
      <c r="I57" s="51">
        <v>-339326206</v>
      </c>
    </row>
    <row r="58" spans="1:9" ht="27" customHeight="1">
      <c r="A58" s="12" t="s">
        <v>284</v>
      </c>
      <c r="C58" s="51">
        <v>38452112</v>
      </c>
      <c r="D58" s="51"/>
      <c r="E58" s="51">
        <v>3435959.91</v>
      </c>
      <c r="F58" s="94"/>
      <c r="G58" s="51">
        <v>178562780</v>
      </c>
      <c r="H58" s="94"/>
      <c r="I58" s="51">
        <v>-17126765</v>
      </c>
    </row>
    <row r="59" spans="1:9" ht="27" customHeight="1">
      <c r="A59" s="12" t="s">
        <v>285</v>
      </c>
      <c r="C59" s="51">
        <v>-33885</v>
      </c>
      <c r="D59" s="51"/>
      <c r="E59" s="51">
        <v>3811276474</v>
      </c>
      <c r="F59" s="94"/>
      <c r="G59" s="95" t="s">
        <v>246</v>
      </c>
      <c r="I59" s="129" t="s">
        <v>245</v>
      </c>
    </row>
    <row r="60" spans="1:9" ht="27" customHeight="1">
      <c r="A60" s="12" t="s">
        <v>286</v>
      </c>
      <c r="C60" s="51">
        <v>-9499767</v>
      </c>
      <c r="D60" s="51"/>
      <c r="E60" s="51">
        <v>60096738</v>
      </c>
      <c r="F60" s="94"/>
      <c r="G60" s="67">
        <v>-9499767</v>
      </c>
      <c r="H60" s="67"/>
      <c r="I60" s="67">
        <v>60096738</v>
      </c>
    </row>
    <row r="61" spans="1:9" ht="27" customHeight="1">
      <c r="A61" s="139" t="s">
        <v>259</v>
      </c>
      <c r="C61" s="67">
        <v>-78776801</v>
      </c>
      <c r="D61" s="51"/>
      <c r="E61" s="51">
        <v>-60744585</v>
      </c>
      <c r="F61" s="94"/>
      <c r="G61" s="129" t="s">
        <v>245</v>
      </c>
      <c r="H61" s="94"/>
      <c r="I61" s="129" t="s">
        <v>245</v>
      </c>
    </row>
    <row r="62" spans="3:9" ht="27" customHeight="1">
      <c r="C62" s="100">
        <v>-819761942</v>
      </c>
      <c r="D62" s="72"/>
      <c r="E62" s="100">
        <v>2191977337.91</v>
      </c>
      <c r="F62" s="72"/>
      <c r="G62" s="100">
        <v>-1322761226</v>
      </c>
      <c r="H62" s="72"/>
      <c r="I62" s="100">
        <v>-792512657</v>
      </c>
    </row>
    <row r="63" spans="1:9" ht="27" customHeight="1">
      <c r="A63" s="12" t="s">
        <v>45</v>
      </c>
      <c r="C63" s="101">
        <v>11022267660</v>
      </c>
      <c r="D63" s="77"/>
      <c r="E63" s="101">
        <v>14931000848.91</v>
      </c>
      <c r="F63" s="77"/>
      <c r="G63" s="101">
        <v>8013501184</v>
      </c>
      <c r="H63" s="77"/>
      <c r="I63" s="101">
        <v>8170070018</v>
      </c>
    </row>
    <row r="64" spans="1:9" ht="22.5" customHeight="1">
      <c r="A64" s="84" t="s">
        <v>36</v>
      </c>
      <c r="B64" s="84"/>
      <c r="C64" s="90"/>
      <c r="D64" s="102"/>
      <c r="E64" s="103"/>
      <c r="F64" s="104"/>
      <c r="G64" s="103"/>
      <c r="H64" s="104"/>
      <c r="I64" s="103"/>
    </row>
    <row r="65" spans="1:9" ht="22.5" customHeight="1">
      <c r="A65" s="12" t="s">
        <v>269</v>
      </c>
      <c r="B65" s="84"/>
      <c r="C65" s="127" t="s">
        <v>274</v>
      </c>
      <c r="D65" s="102"/>
      <c r="E65" s="67">
        <v>-6088825342</v>
      </c>
      <c r="F65" s="104"/>
      <c r="G65" s="129" t="s">
        <v>245</v>
      </c>
      <c r="H65" s="104"/>
      <c r="I65" s="67">
        <v>-4509863925</v>
      </c>
    </row>
    <row r="66" spans="1:9" ht="27" customHeight="1">
      <c r="A66" s="12" t="s">
        <v>297</v>
      </c>
      <c r="C66" s="127" t="s">
        <v>274</v>
      </c>
      <c r="D66" s="61"/>
      <c r="E66" s="129" t="s">
        <v>245</v>
      </c>
      <c r="F66" s="88"/>
      <c r="G66" s="51">
        <v>3943362579</v>
      </c>
      <c r="H66" s="61"/>
      <c r="I66" s="51">
        <v>1782999</v>
      </c>
    </row>
    <row r="67" spans="1:9" ht="27" customHeight="1">
      <c r="A67" s="12" t="s">
        <v>260</v>
      </c>
      <c r="C67" s="67">
        <v>-8704614</v>
      </c>
      <c r="D67" s="61"/>
      <c r="E67" s="129" t="s">
        <v>245</v>
      </c>
      <c r="F67" s="88"/>
      <c r="G67" s="67">
        <v>-1000000000</v>
      </c>
      <c r="H67" s="61"/>
      <c r="I67" s="67">
        <v>-1000000000</v>
      </c>
    </row>
    <row r="68" spans="1:9" ht="27" customHeight="1">
      <c r="A68" s="12" t="s">
        <v>248</v>
      </c>
      <c r="C68" s="67">
        <v>602531319</v>
      </c>
      <c r="D68" s="61"/>
      <c r="E68" s="129" t="s">
        <v>245</v>
      </c>
      <c r="F68" s="88"/>
      <c r="G68" s="129" t="s">
        <v>245</v>
      </c>
      <c r="H68" s="61"/>
      <c r="I68" s="129" t="s">
        <v>245</v>
      </c>
    </row>
    <row r="69" spans="1:9" ht="27" customHeight="1">
      <c r="A69" s="12" t="s">
        <v>76</v>
      </c>
      <c r="C69" s="67">
        <v>-5943253724</v>
      </c>
      <c r="D69" s="67"/>
      <c r="E69" s="67">
        <v>-4537678831</v>
      </c>
      <c r="F69" s="96"/>
      <c r="G69" s="67">
        <v>-5322970257</v>
      </c>
      <c r="H69" s="67"/>
      <c r="I69" s="67">
        <v>-4618080244</v>
      </c>
    </row>
    <row r="70" spans="1:9" ht="27.75" customHeight="1">
      <c r="A70" s="12" t="s">
        <v>180</v>
      </c>
      <c r="C70" s="62">
        <v>-83084265</v>
      </c>
      <c r="D70" s="94"/>
      <c r="E70" s="62">
        <v>-75648743</v>
      </c>
      <c r="F70" s="94"/>
      <c r="G70" s="62">
        <v>-83084265</v>
      </c>
      <c r="H70" s="94"/>
      <c r="I70" s="62">
        <v>-75648743</v>
      </c>
    </row>
    <row r="71" spans="1:9" ht="27" customHeight="1">
      <c r="A71" s="12" t="s">
        <v>237</v>
      </c>
      <c r="C71" s="71">
        <v>-5432511284</v>
      </c>
      <c r="D71" s="72"/>
      <c r="E71" s="71">
        <v>-10702152916</v>
      </c>
      <c r="F71" s="72"/>
      <c r="G71" s="71">
        <v>-2462691943</v>
      </c>
      <c r="H71" s="72"/>
      <c r="I71" s="71">
        <v>-10201809913</v>
      </c>
    </row>
    <row r="72" spans="1:9" ht="27" customHeight="1">
      <c r="A72" s="84" t="s">
        <v>37</v>
      </c>
      <c r="B72" s="84"/>
      <c r="C72" s="84"/>
      <c r="D72" s="105"/>
      <c r="E72" s="84"/>
      <c r="F72" s="94"/>
      <c r="G72" s="94"/>
      <c r="H72" s="94"/>
      <c r="I72" s="94"/>
    </row>
    <row r="73" spans="1:9" ht="27" customHeight="1">
      <c r="A73" s="12" t="s">
        <v>244</v>
      </c>
      <c r="B73" s="84"/>
      <c r="C73" s="51">
        <v>-4000000000</v>
      </c>
      <c r="D73" s="157"/>
      <c r="E73" s="67">
        <v>-2814886080</v>
      </c>
      <c r="F73" s="94"/>
      <c r="G73" s="67">
        <v>-4000000000</v>
      </c>
      <c r="H73" s="94"/>
      <c r="I73" s="67">
        <v>-2814886080</v>
      </c>
    </row>
    <row r="74" spans="1:9" ht="24.75" customHeight="1">
      <c r="A74" s="12" t="s">
        <v>80</v>
      </c>
      <c r="C74" s="62">
        <v>-3910729866</v>
      </c>
      <c r="D74" s="61"/>
      <c r="E74" s="62">
        <v>-1955498415</v>
      </c>
      <c r="F74" s="94"/>
      <c r="G74" s="62">
        <v>-3910729866</v>
      </c>
      <c r="H74" s="96"/>
      <c r="I74" s="62">
        <v>-1955498415</v>
      </c>
    </row>
    <row r="75" spans="1:9" ht="27" customHeight="1">
      <c r="A75" s="12" t="s">
        <v>179</v>
      </c>
      <c r="C75" s="62">
        <v>-7910729866</v>
      </c>
      <c r="D75" s="106"/>
      <c r="E75" s="62">
        <v>-4770384495</v>
      </c>
      <c r="F75" s="106"/>
      <c r="G75" s="75">
        <v>-7910729866</v>
      </c>
      <c r="H75" s="95"/>
      <c r="I75" s="75">
        <v>-4770384495</v>
      </c>
    </row>
    <row r="76" spans="1:12" ht="27" customHeight="1">
      <c r="A76" s="12" t="s">
        <v>287</v>
      </c>
      <c r="C76" s="61">
        <v>-2320973490</v>
      </c>
      <c r="D76" s="61"/>
      <c r="E76" s="61">
        <v>-541536562.0900002</v>
      </c>
      <c r="F76" s="61"/>
      <c r="G76" s="61">
        <v>-2359920625</v>
      </c>
      <c r="H76" s="61"/>
      <c r="I76" s="81">
        <v>-6802124390</v>
      </c>
      <c r="L76" s="61"/>
    </row>
    <row r="77" spans="1:9" ht="27" customHeight="1">
      <c r="A77" s="12" t="s">
        <v>176</v>
      </c>
      <c r="C77" s="107">
        <v>15208723683</v>
      </c>
      <c r="E77" s="107">
        <v>16526578699</v>
      </c>
      <c r="F77" s="94"/>
      <c r="G77" s="107">
        <v>7850262318</v>
      </c>
      <c r="H77" s="94"/>
      <c r="I77" s="107">
        <v>9354694793</v>
      </c>
    </row>
    <row r="78" spans="3:9" ht="21.75" customHeight="1">
      <c r="C78" s="67">
        <v>12887750193</v>
      </c>
      <c r="D78" s="67"/>
      <c r="E78" s="67">
        <v>15985042136.91</v>
      </c>
      <c r="F78" s="94"/>
      <c r="G78" s="166">
        <v>5490341693</v>
      </c>
      <c r="H78" s="93"/>
      <c r="I78" s="93">
        <v>2552570403</v>
      </c>
    </row>
    <row r="79" spans="1:9" ht="27" customHeight="1">
      <c r="A79" s="12" t="s">
        <v>44</v>
      </c>
      <c r="C79" s="62">
        <v>283534008</v>
      </c>
      <c r="E79" s="62">
        <v>-53447271</v>
      </c>
      <c r="F79" s="94"/>
      <c r="G79" s="62">
        <v>135425857</v>
      </c>
      <c r="H79" s="94"/>
      <c r="I79" s="62">
        <v>17139216</v>
      </c>
    </row>
    <row r="80" spans="1:9" ht="27" customHeight="1" thickBot="1">
      <c r="A80" s="12" t="s">
        <v>177</v>
      </c>
      <c r="C80" s="108">
        <v>13171284201</v>
      </c>
      <c r="D80" s="72"/>
      <c r="E80" s="108">
        <v>15931594865.91</v>
      </c>
      <c r="F80" s="72"/>
      <c r="G80" s="108">
        <v>5625767550</v>
      </c>
      <c r="H80" s="72"/>
      <c r="I80" s="108">
        <v>2569709619</v>
      </c>
    </row>
    <row r="81" spans="1:9" ht="25.5" customHeight="1" thickTop="1">
      <c r="A81" s="96" t="s">
        <v>38</v>
      </c>
      <c r="B81" s="96"/>
      <c r="C81" s="116"/>
      <c r="D81" s="96"/>
      <c r="E81" s="116"/>
      <c r="F81" s="94"/>
      <c r="G81" s="94"/>
      <c r="H81" s="94"/>
      <c r="I81" s="94"/>
    </row>
    <row r="82" spans="1:9" ht="24" customHeight="1">
      <c r="A82" s="12" t="s">
        <v>178</v>
      </c>
      <c r="C82" s="117"/>
      <c r="E82" s="117"/>
      <c r="F82" s="94"/>
      <c r="G82" s="94"/>
      <c r="H82" s="94"/>
      <c r="I82" s="94"/>
    </row>
    <row r="83" spans="1:9" ht="25.5" customHeight="1">
      <c r="A83" s="12" t="s">
        <v>39</v>
      </c>
      <c r="C83" s="67">
        <v>1126146184</v>
      </c>
      <c r="E83" s="67">
        <v>1381059704</v>
      </c>
      <c r="F83" s="94"/>
      <c r="G83" s="92">
        <v>800410111</v>
      </c>
      <c r="H83" s="94"/>
      <c r="I83" s="92">
        <v>1040946579</v>
      </c>
    </row>
    <row r="84" spans="1:9" ht="24" customHeight="1">
      <c r="A84" s="12" t="s">
        <v>40</v>
      </c>
      <c r="C84" s="67">
        <v>4194422237</v>
      </c>
      <c r="E84" s="67">
        <v>3694804114</v>
      </c>
      <c r="F84" s="94"/>
      <c r="G84" s="92">
        <v>3894295480</v>
      </c>
      <c r="H84" s="94"/>
      <c r="I84" s="92">
        <v>3643867682</v>
      </c>
    </row>
    <row r="85" spans="3:9" ht="24" customHeight="1">
      <c r="C85" s="67"/>
      <c r="E85" s="67"/>
      <c r="F85" s="94"/>
      <c r="G85" s="92"/>
      <c r="H85" s="94"/>
      <c r="I85" s="67"/>
    </row>
    <row r="86" spans="3:9" ht="23.25">
      <c r="C86" s="67"/>
      <c r="E86" s="67"/>
      <c r="F86" s="94"/>
      <c r="G86" s="92"/>
      <c r="H86" s="94"/>
      <c r="I86" s="67"/>
    </row>
    <row r="87" spans="1:4" ht="27.75" customHeight="1">
      <c r="A87" s="109" t="s">
        <v>13</v>
      </c>
      <c r="B87" s="96"/>
      <c r="C87" s="96"/>
      <c r="D87" s="96"/>
    </row>
    <row r="88" ht="27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</sheetData>
  <mergeCells count="9">
    <mergeCell ref="G2:I2"/>
    <mergeCell ref="G3:I3"/>
    <mergeCell ref="G44:I44"/>
    <mergeCell ref="G45:I45"/>
    <mergeCell ref="A46:I46"/>
    <mergeCell ref="A6:I6"/>
    <mergeCell ref="A7:I7"/>
    <mergeCell ref="A4:I4"/>
    <mergeCell ref="A5:I5"/>
  </mergeCells>
  <printOptions/>
  <pageMargins left="0.78" right="0.29" top="0.25" bottom="0.31" header="0.25" footer="0.2"/>
  <pageSetup horizontalDpi="600" verticalDpi="600" orientation="portrait" paperSize="9" scale="7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="90" zoomScaleNormal="90" workbookViewId="0" topLeftCell="A1">
      <selection activeCell="A1" sqref="A1"/>
    </sheetView>
  </sheetViews>
  <sheetFormatPr defaultColWidth="9.140625" defaultRowHeight="21.75"/>
  <cols>
    <col min="3" max="3" width="20.140625" style="0" customWidth="1"/>
    <col min="4" max="4" width="17.421875" style="0" bestFit="1" customWidth="1"/>
    <col min="5" max="5" width="4.28125" style="0" customWidth="1"/>
    <col min="6" max="6" width="16.57421875" style="0" bestFit="1" customWidth="1"/>
    <col min="7" max="7" width="2.8515625" style="0" customWidth="1"/>
    <col min="8" max="8" width="16.421875" style="0" bestFit="1" customWidth="1"/>
    <col min="9" max="9" width="5.421875" style="0" customWidth="1"/>
    <col min="10" max="10" width="16.421875" style="0" bestFit="1" customWidth="1"/>
  </cols>
  <sheetData>
    <row r="2" spans="3:10" s="1" customFormat="1" ht="21.75" customHeight="1">
      <c r="C2" s="4"/>
      <c r="D2" s="3" t="s">
        <v>1</v>
      </c>
      <c r="E2" s="3"/>
      <c r="F2" s="3"/>
      <c r="H2" s="3" t="s">
        <v>48</v>
      </c>
      <c r="I2" s="3"/>
      <c r="J2" s="3"/>
    </row>
    <row r="3" spans="4:10" s="1" customFormat="1" ht="21.75" customHeight="1">
      <c r="D3" s="1">
        <v>2544</v>
      </c>
      <c r="F3" s="1">
        <v>2543</v>
      </c>
      <c r="H3" s="1">
        <v>2544</v>
      </c>
      <c r="J3" s="1">
        <v>2543</v>
      </c>
    </row>
    <row r="4" spans="4:10" s="2" customFormat="1" ht="21.75" customHeight="1">
      <c r="D4" s="2" t="s">
        <v>3</v>
      </c>
      <c r="F4" s="2" t="s">
        <v>3</v>
      </c>
      <c r="H4" s="2" t="s">
        <v>3</v>
      </c>
      <c r="J4" s="2" t="s">
        <v>3</v>
      </c>
    </row>
    <row r="6" spans="1:10" s="5" customFormat="1" ht="21.75">
      <c r="A6" s="14" t="s">
        <v>52</v>
      </c>
      <c r="B6" s="14"/>
      <c r="C6" s="14"/>
      <c r="D6" s="16" t="e">
        <f>'BS and PL'!#REF!-'BS and PL'!F92</f>
        <v>#REF!</v>
      </c>
      <c r="E6" s="16"/>
      <c r="F6" s="16" t="e">
        <f>'BS and PL'!#REF!-'BS and PL'!F92</f>
        <v>#REF!</v>
      </c>
      <c r="G6" s="16"/>
      <c r="H6" s="16">
        <f>'BS and PL'!J33-'BS and PL'!J91</f>
        <v>18311319630</v>
      </c>
      <c r="I6" s="16"/>
      <c r="J6" s="16">
        <f>'BS and PL'!J33-'BS and PL'!J91</f>
        <v>18311319630</v>
      </c>
    </row>
    <row r="7" spans="1:10" s="13" customFormat="1" ht="21">
      <c r="A7" s="15" t="s">
        <v>72</v>
      </c>
      <c r="B7" s="15"/>
      <c r="C7" s="15"/>
      <c r="D7" s="16" t="e">
        <f>'BS and PL'!D91-#REF!</f>
        <v>#REF!</v>
      </c>
      <c r="E7" s="16"/>
      <c r="F7" s="114" t="s">
        <v>173</v>
      </c>
      <c r="G7" s="16"/>
      <c r="H7" s="16" t="e">
        <f>'BS and PL'!H91-#REF!</f>
        <v>#REF!</v>
      </c>
      <c r="I7" s="16"/>
      <c r="J7" s="114" t="s">
        <v>173</v>
      </c>
    </row>
    <row r="8" spans="1:10" s="13" customFormat="1" ht="21">
      <c r="A8" s="15" t="s">
        <v>81</v>
      </c>
      <c r="B8" s="15"/>
      <c r="C8" s="15"/>
      <c r="D8" s="16" t="e">
        <f>'BS and PL'!#REF!-#REF!</f>
        <v>#REF!</v>
      </c>
      <c r="E8" s="16"/>
      <c r="F8" s="114" t="s">
        <v>173</v>
      </c>
      <c r="G8" s="16"/>
      <c r="H8" s="16" t="e">
        <f>'BS and PL'!#REF!-#REF!</f>
        <v>#REF!</v>
      </c>
      <c r="I8" s="16"/>
      <c r="J8" s="114" t="s">
        <v>173</v>
      </c>
    </row>
    <row r="9" spans="1:10" s="5" customFormat="1" ht="21.75">
      <c r="A9" s="14" t="s">
        <v>53</v>
      </c>
      <c r="B9" s="14"/>
      <c r="C9" s="14"/>
      <c r="D9" s="16" t="e">
        <f>'BS and PL'!#REF!-'Cash flow'!E12</f>
        <v>#REF!</v>
      </c>
      <c r="E9" s="16"/>
      <c r="F9" s="16" t="e">
        <f>'BS and PL'!#REF!-'Cash flow'!#REF!</f>
        <v>#REF!</v>
      </c>
      <c r="G9" s="16"/>
      <c r="H9" s="16" t="e">
        <f>'BS and PL'!#REF!-'Cash flow'!I12</f>
        <v>#REF!</v>
      </c>
      <c r="I9" s="16"/>
      <c r="J9" s="16" t="e">
        <f>'BS and PL'!#REF!-'Cash flow'!#REF!</f>
        <v>#REF!</v>
      </c>
    </row>
    <row r="10" spans="1:10" s="5" customFormat="1" ht="21.75">
      <c r="A10" s="14" t="s">
        <v>54</v>
      </c>
      <c r="B10" s="14"/>
      <c r="C10" s="14"/>
      <c r="D10" s="16">
        <f>'BS and PL'!F12+'BS and PL'!F13-'Cash flow'!C80</f>
        <v>5431297722</v>
      </c>
      <c r="E10" s="16"/>
      <c r="F10" s="114" t="s">
        <v>173</v>
      </c>
      <c r="G10" s="16"/>
      <c r="H10" s="16" t="e">
        <f>'BS and PL'!#REF!+'BS and PL'!H14-'Cash flow'!G80</f>
        <v>#REF!</v>
      </c>
      <c r="I10" s="16"/>
      <c r="J10" s="114" t="s">
        <v>173</v>
      </c>
    </row>
    <row r="11" spans="1:10" ht="21.75">
      <c r="A11" s="14" t="s">
        <v>82</v>
      </c>
      <c r="B11" s="14"/>
      <c r="C11" s="14"/>
      <c r="D11" s="16" t="e">
        <f>#REF!-'BS and PL'!D89</f>
        <v>#REF!</v>
      </c>
      <c r="E11" s="16"/>
      <c r="F11" s="114" t="s">
        <v>173</v>
      </c>
      <c r="G11" s="16"/>
      <c r="H11" s="16" t="e">
        <f>#REF!-'BS and PL'!H89</f>
        <v>#REF!</v>
      </c>
      <c r="I11" s="16"/>
      <c r="J11" s="114" t="s">
        <v>173</v>
      </c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zoomScale="90" zoomScaleNormal="90" workbookViewId="0" topLeftCell="A1">
      <selection activeCell="A1" sqref="A1"/>
    </sheetView>
  </sheetViews>
  <sheetFormatPr defaultColWidth="9.140625" defaultRowHeight="21.75"/>
  <cols>
    <col min="1" max="1" width="5.421875" style="32" customWidth="1"/>
    <col min="2" max="2" width="34.28125" style="0" customWidth="1"/>
    <col min="3" max="3" width="5.8515625" style="0" customWidth="1"/>
    <col min="4" max="4" width="20.57421875" style="0" customWidth="1"/>
    <col min="5" max="5" width="14.8515625" style="15" bestFit="1" customWidth="1"/>
    <col min="6" max="6" width="3.140625" style="0" customWidth="1"/>
    <col min="7" max="7" width="14.421875" style="0" bestFit="1" customWidth="1"/>
    <col min="8" max="8" width="2.7109375" style="0" customWidth="1"/>
    <col min="9" max="9" width="14.8515625" style="15" bestFit="1" customWidth="1"/>
    <col min="10" max="10" width="3.28125" style="0" customWidth="1"/>
    <col min="11" max="11" width="14.421875" style="0" bestFit="1" customWidth="1"/>
    <col min="13" max="13" width="12.00390625" style="15" bestFit="1" customWidth="1"/>
    <col min="14" max="14" width="12.140625" style="15" bestFit="1" customWidth="1"/>
  </cols>
  <sheetData>
    <row r="1" spans="5:14" ht="21.75">
      <c r="E1" s="184" t="s">
        <v>142</v>
      </c>
      <c r="F1" s="184"/>
      <c r="G1" s="184"/>
      <c r="I1" s="184" t="s">
        <v>143</v>
      </c>
      <c r="J1" s="184"/>
      <c r="K1" s="184"/>
      <c r="M1" s="15" t="s">
        <v>142</v>
      </c>
      <c r="N1" s="15" t="s">
        <v>143</v>
      </c>
    </row>
    <row r="2" spans="5:14" ht="21.75">
      <c r="E2" s="119">
        <v>16162</v>
      </c>
      <c r="F2" s="119"/>
      <c r="G2" s="119">
        <v>16071</v>
      </c>
      <c r="H2" s="120"/>
      <c r="I2" s="119">
        <v>16162</v>
      </c>
      <c r="J2" s="119"/>
      <c r="K2" s="119">
        <v>16071</v>
      </c>
      <c r="M2" s="15">
        <v>2543</v>
      </c>
      <c r="N2" s="15">
        <v>2543</v>
      </c>
    </row>
    <row r="3" spans="1:4" ht="23.25">
      <c r="A3" s="33" t="s">
        <v>83</v>
      </c>
      <c r="B3" s="19"/>
      <c r="C3" s="19"/>
      <c r="D3" s="19"/>
    </row>
    <row r="4" spans="1:14" ht="23.25">
      <c r="A4" s="34"/>
      <c r="B4" s="19" t="s">
        <v>84</v>
      </c>
      <c r="C4" s="20" t="s">
        <v>85</v>
      </c>
      <c r="D4" s="38" t="s">
        <v>146</v>
      </c>
      <c r="E4" s="42" t="e">
        <f>E45/E46</f>
        <v>#DIV/0!</v>
      </c>
      <c r="G4" s="39" t="e">
        <f>G45/G46</f>
        <v>#REF!</v>
      </c>
      <c r="H4" s="39"/>
      <c r="I4" s="42" t="e">
        <f>I45/I46</f>
        <v>#DIV/0!</v>
      </c>
      <c r="J4" s="39"/>
      <c r="K4" s="39">
        <f>K45/K46</f>
        <v>0</v>
      </c>
      <c r="M4" s="15">
        <v>1.7258022897147796</v>
      </c>
      <c r="N4" s="15">
        <v>1.0885765728426453</v>
      </c>
    </row>
    <row r="5" spans="1:14" ht="23.25">
      <c r="A5" s="34"/>
      <c r="B5" s="19" t="s">
        <v>86</v>
      </c>
      <c r="C5" s="20" t="s">
        <v>85</v>
      </c>
      <c r="D5" s="38" t="s">
        <v>147</v>
      </c>
      <c r="E5" s="42" t="e">
        <f>E43/E46</f>
        <v>#REF!</v>
      </c>
      <c r="F5" s="39"/>
      <c r="G5" s="39" t="e">
        <f>G43/G46</f>
        <v>#REF!</v>
      </c>
      <c r="H5" s="39"/>
      <c r="I5" s="42" t="e">
        <f>I43/I46</f>
        <v>#REF!</v>
      </c>
      <c r="J5" s="39"/>
      <c r="K5" s="39">
        <f>K43/K46</f>
        <v>0.7055236557909893</v>
      </c>
      <c r="M5" s="15">
        <v>1.6043659661189726</v>
      </c>
      <c r="N5" s="15">
        <v>1.0173509663993336</v>
      </c>
    </row>
    <row r="6" spans="1:14" ht="23.25">
      <c r="A6" s="34"/>
      <c r="B6" s="19" t="s">
        <v>87</v>
      </c>
      <c r="C6" s="20" t="s">
        <v>85</v>
      </c>
      <c r="D6" s="21" t="s">
        <v>148</v>
      </c>
      <c r="E6" s="42" t="e">
        <f>E62/E47</f>
        <v>#DIV/0!</v>
      </c>
      <c r="F6" s="39"/>
      <c r="G6" s="39" t="e">
        <f>G62/G47</f>
        <v>#DIV/0!</v>
      </c>
      <c r="H6" s="39"/>
      <c r="I6" s="42">
        <f>I62/I47</f>
        <v>1.1487220833603997</v>
      </c>
      <c r="J6" s="39"/>
      <c r="K6" s="39">
        <f>K62/K47</f>
        <v>0.5855829828175451</v>
      </c>
      <c r="M6" s="15">
        <v>1.3925055637656396</v>
      </c>
      <c r="N6" s="15">
        <v>1.3274584421206916</v>
      </c>
    </row>
    <row r="7" spans="1:14" ht="23.25">
      <c r="A7" s="34"/>
      <c r="B7" s="19" t="s">
        <v>88</v>
      </c>
      <c r="C7" s="20" t="s">
        <v>85</v>
      </c>
      <c r="D7" s="21" t="s">
        <v>149</v>
      </c>
      <c r="E7" s="42" t="e">
        <f>E57/E44*4</f>
        <v>#REF!</v>
      </c>
      <c r="F7" s="39"/>
      <c r="G7" s="39" t="e">
        <f>G57/G44</f>
        <v>#REF!</v>
      </c>
      <c r="H7" s="39"/>
      <c r="I7" s="42" t="e">
        <f>I57/I44</f>
        <v>#REF!</v>
      </c>
      <c r="J7" s="39"/>
      <c r="K7" s="39" t="e">
        <f>K57/K44</f>
        <v>#REF!</v>
      </c>
      <c r="M7" s="15">
        <v>10.07794633742501</v>
      </c>
      <c r="N7" s="15">
        <v>11.122071728530903</v>
      </c>
    </row>
    <row r="8" spans="1:14" ht="23.25">
      <c r="A8" s="34"/>
      <c r="B8" s="19" t="s">
        <v>89</v>
      </c>
      <c r="C8" s="21" t="s">
        <v>90</v>
      </c>
      <c r="D8" s="21">
        <v>360</v>
      </c>
      <c r="E8" s="42" t="e">
        <f>$D$8/E7</f>
        <v>#REF!</v>
      </c>
      <c r="F8" s="39"/>
      <c r="G8" s="39" t="e">
        <f>$D$8/G7</f>
        <v>#REF!</v>
      </c>
      <c r="H8" s="39"/>
      <c r="I8" s="42" t="e">
        <f>$D$8/I7</f>
        <v>#REF!</v>
      </c>
      <c r="J8" s="39"/>
      <c r="K8" s="39" t="e">
        <f>$D$8/K7</f>
        <v>#REF!</v>
      </c>
      <c r="M8" s="15">
        <v>35.721563495840435</v>
      </c>
      <c r="N8" s="15">
        <v>32.36807033679793</v>
      </c>
    </row>
    <row r="9" spans="1:14" ht="23.25">
      <c r="A9" s="35" t="s">
        <v>91</v>
      </c>
      <c r="B9" s="23" t="s">
        <v>92</v>
      </c>
      <c r="C9" s="22" t="s">
        <v>85</v>
      </c>
      <c r="D9" s="22"/>
      <c r="E9" s="43" t="s">
        <v>150</v>
      </c>
      <c r="F9" s="39"/>
      <c r="G9" s="40" t="s">
        <v>150</v>
      </c>
      <c r="H9" s="39"/>
      <c r="I9" s="43" t="s">
        <v>150</v>
      </c>
      <c r="J9" s="39"/>
      <c r="K9" s="40" t="s">
        <v>150</v>
      </c>
      <c r="M9" s="15" t="s">
        <v>150</v>
      </c>
      <c r="N9" s="15" t="s">
        <v>150</v>
      </c>
    </row>
    <row r="10" spans="1:14" ht="23.25">
      <c r="A10" s="35" t="s">
        <v>91</v>
      </c>
      <c r="B10" s="23" t="s">
        <v>93</v>
      </c>
      <c r="C10" s="24" t="s">
        <v>90</v>
      </c>
      <c r="D10" s="24"/>
      <c r="E10" s="43" t="s">
        <v>150</v>
      </c>
      <c r="F10" s="39"/>
      <c r="G10" s="40" t="s">
        <v>150</v>
      </c>
      <c r="H10" s="39"/>
      <c r="I10" s="43" t="s">
        <v>150</v>
      </c>
      <c r="J10" s="39"/>
      <c r="K10" s="40" t="s">
        <v>150</v>
      </c>
      <c r="M10" s="15" t="s">
        <v>150</v>
      </c>
      <c r="N10" s="15" t="s">
        <v>150</v>
      </c>
    </row>
    <row r="11" spans="1:14" ht="23.25">
      <c r="A11" s="35" t="s">
        <v>91</v>
      </c>
      <c r="B11" s="19" t="s">
        <v>94</v>
      </c>
      <c r="C11" s="20" t="s">
        <v>85</v>
      </c>
      <c r="D11" s="20"/>
      <c r="E11" s="43" t="s">
        <v>150</v>
      </c>
      <c r="F11" s="39"/>
      <c r="G11" s="40" t="s">
        <v>150</v>
      </c>
      <c r="H11" s="39"/>
      <c r="I11" s="43" t="s">
        <v>150</v>
      </c>
      <c r="J11" s="39"/>
      <c r="K11" s="40" t="s">
        <v>150</v>
      </c>
      <c r="M11" s="15" t="s">
        <v>150</v>
      </c>
      <c r="N11" s="15" t="s">
        <v>150</v>
      </c>
    </row>
    <row r="12" spans="1:14" ht="23.25">
      <c r="A12" s="35" t="s">
        <v>91</v>
      </c>
      <c r="B12" s="19" t="s">
        <v>95</v>
      </c>
      <c r="C12" s="21" t="s">
        <v>90</v>
      </c>
      <c r="D12" s="21"/>
      <c r="E12" s="43" t="s">
        <v>150</v>
      </c>
      <c r="F12" s="39"/>
      <c r="G12" s="40" t="s">
        <v>150</v>
      </c>
      <c r="H12" s="39"/>
      <c r="I12" s="43" t="s">
        <v>150</v>
      </c>
      <c r="J12" s="39"/>
      <c r="K12" s="40" t="s">
        <v>150</v>
      </c>
      <c r="M12" s="15" t="s">
        <v>150</v>
      </c>
      <c r="N12" s="15" t="s">
        <v>150</v>
      </c>
    </row>
    <row r="13" spans="1:14" ht="23.25">
      <c r="A13" s="35" t="s">
        <v>91</v>
      </c>
      <c r="B13" s="19" t="s">
        <v>96</v>
      </c>
      <c r="C13" s="21" t="s">
        <v>90</v>
      </c>
      <c r="D13" s="21"/>
      <c r="E13" s="43" t="s">
        <v>150</v>
      </c>
      <c r="F13" s="39"/>
      <c r="G13" s="40" t="s">
        <v>150</v>
      </c>
      <c r="H13" s="39"/>
      <c r="I13" s="43" t="s">
        <v>150</v>
      </c>
      <c r="J13" s="39"/>
      <c r="K13" s="40" t="s">
        <v>150</v>
      </c>
      <c r="M13" s="15" t="s">
        <v>150</v>
      </c>
      <c r="N13" s="15" t="s">
        <v>150</v>
      </c>
    </row>
    <row r="14" spans="1:11" ht="23.25">
      <c r="A14" s="33" t="s">
        <v>97</v>
      </c>
      <c r="B14" s="19"/>
      <c r="C14" s="19"/>
      <c r="D14" s="19"/>
      <c r="E14" s="42"/>
      <c r="F14" s="39"/>
      <c r="G14" s="39"/>
      <c r="H14" s="39"/>
      <c r="I14" s="42"/>
      <c r="J14" s="39"/>
      <c r="K14" s="39"/>
    </row>
    <row r="15" spans="1:14" ht="23.25">
      <c r="A15" s="36"/>
      <c r="B15" s="19" t="s">
        <v>98</v>
      </c>
      <c r="C15" s="21" t="s">
        <v>99</v>
      </c>
      <c r="D15" s="21"/>
      <c r="E15" s="43" t="s">
        <v>150</v>
      </c>
      <c r="F15" s="39"/>
      <c r="G15" s="40" t="s">
        <v>150</v>
      </c>
      <c r="H15" s="39"/>
      <c r="I15" s="43" t="s">
        <v>150</v>
      </c>
      <c r="J15" s="39"/>
      <c r="K15" s="40" t="s">
        <v>150</v>
      </c>
      <c r="M15" s="15" t="s">
        <v>150</v>
      </c>
      <c r="N15" s="15" t="s">
        <v>150</v>
      </c>
    </row>
    <row r="16" spans="1:14" ht="23.25">
      <c r="A16" s="34"/>
      <c r="B16" s="19" t="s">
        <v>152</v>
      </c>
      <c r="C16" s="21" t="s">
        <v>99</v>
      </c>
      <c r="D16" s="21" t="s">
        <v>153</v>
      </c>
      <c r="E16" s="42" t="e">
        <f>E58/E66*100</f>
        <v>#REF!</v>
      </c>
      <c r="F16" s="39"/>
      <c r="G16" s="39" t="e">
        <f>G58/G66*100</f>
        <v>#REF!</v>
      </c>
      <c r="H16" s="39"/>
      <c r="I16" s="42" t="e">
        <f>I58/I66*100</f>
        <v>#REF!</v>
      </c>
      <c r="J16" s="39"/>
      <c r="K16" s="39" t="e">
        <f>K58/K66*100</f>
        <v>#REF!</v>
      </c>
      <c r="M16" s="15">
        <v>24.023088510628853</v>
      </c>
      <c r="N16" s="15">
        <v>26.512487023265347</v>
      </c>
    </row>
    <row r="17" spans="1:14" ht="23.25">
      <c r="A17" s="34"/>
      <c r="B17" s="19" t="s">
        <v>100</v>
      </c>
      <c r="C17" s="21" t="s">
        <v>99</v>
      </c>
      <c r="D17" s="21" t="s">
        <v>154</v>
      </c>
      <c r="E17" s="42" t="e">
        <f>E58/E56*100</f>
        <v>#REF!</v>
      </c>
      <c r="F17" s="39"/>
      <c r="G17" s="39" t="e">
        <f>G58/G56*100</f>
        <v>#REF!</v>
      </c>
      <c r="H17" s="39"/>
      <c r="I17" s="42" t="e">
        <f>I58/I56*100</f>
        <v>#REF!</v>
      </c>
      <c r="J17" s="39"/>
      <c r="K17" s="39" t="e">
        <f>K58/K56*100</f>
        <v>#REF!</v>
      </c>
      <c r="M17" s="15">
        <v>28.40177011964929</v>
      </c>
      <c r="N17" s="15">
        <v>28.40177011964929</v>
      </c>
    </row>
    <row r="18" spans="1:11" ht="23.25">
      <c r="A18" s="33" t="s">
        <v>101</v>
      </c>
      <c r="B18" s="19"/>
      <c r="C18" s="19"/>
      <c r="D18" s="19"/>
      <c r="E18" s="42"/>
      <c r="F18" s="39"/>
      <c r="G18" s="39"/>
      <c r="H18" s="39"/>
      <c r="I18" s="42"/>
      <c r="J18" s="39"/>
      <c r="K18" s="39"/>
    </row>
    <row r="19" spans="1:14" ht="23.25">
      <c r="A19" s="34"/>
      <c r="B19" s="19" t="s">
        <v>102</v>
      </c>
      <c r="C19" s="21" t="s">
        <v>99</v>
      </c>
      <c r="D19" s="21" t="s">
        <v>155</v>
      </c>
      <c r="E19" s="42" t="e">
        <f>E58/E54*100</f>
        <v>#REF!</v>
      </c>
      <c r="F19" s="39"/>
      <c r="G19" s="39" t="e">
        <f>G58/G54*100</f>
        <v>#REF!</v>
      </c>
      <c r="H19" s="39"/>
      <c r="I19" s="42" t="e">
        <f>I58/I54*100</f>
        <v>#REF!</v>
      </c>
      <c r="J19" s="39"/>
      <c r="K19" s="39" t="e">
        <f>K58/K54*100</f>
        <v>#REF!</v>
      </c>
      <c r="M19" s="15">
        <v>9.229495150314238</v>
      </c>
      <c r="N19" s="15">
        <v>11.082553399589747</v>
      </c>
    </row>
    <row r="20" spans="1:14" ht="23.25">
      <c r="A20" s="34"/>
      <c r="B20" s="19" t="s">
        <v>103</v>
      </c>
      <c r="C20" s="21" t="s">
        <v>99</v>
      </c>
      <c r="D20" s="21" t="s">
        <v>156</v>
      </c>
      <c r="E20" s="42" t="e">
        <f>(E58+E59)/E55*100</f>
        <v>#REF!</v>
      </c>
      <c r="F20" s="39"/>
      <c r="G20" s="39" t="e">
        <f>(G58+G59)/G55*100</f>
        <v>#REF!</v>
      </c>
      <c r="H20" s="39"/>
      <c r="I20" s="42" t="e">
        <f>(I58+I59)/I55*100</f>
        <v>#REF!</v>
      </c>
      <c r="J20" s="39"/>
      <c r="K20" s="39" t="e">
        <f>(K58+K59)/K55*100</f>
        <v>#REF!</v>
      </c>
      <c r="M20" s="15">
        <v>24.82939121421584</v>
      </c>
      <c r="N20" s="15">
        <v>32.83791523090988</v>
      </c>
    </row>
    <row r="21" spans="1:14" ht="23.25">
      <c r="A21" s="34"/>
      <c r="B21" s="19" t="s">
        <v>157</v>
      </c>
      <c r="C21" s="20" t="s">
        <v>85</v>
      </c>
      <c r="D21" s="21" t="s">
        <v>158</v>
      </c>
      <c r="E21" s="42" t="e">
        <f>E66/E54</f>
        <v>#REF!</v>
      </c>
      <c r="F21" s="39"/>
      <c r="G21" s="39" t="e">
        <f>G66/G54</f>
        <v>#REF!</v>
      </c>
      <c r="H21" s="39"/>
      <c r="I21" s="42" t="e">
        <f>I66/I54</f>
        <v>#REF!</v>
      </c>
      <c r="J21" s="39"/>
      <c r="K21" s="39" t="e">
        <f>K66/K54</f>
        <v>#REF!</v>
      </c>
      <c r="M21" s="15">
        <v>0.38419269638167924</v>
      </c>
      <c r="N21" s="15">
        <v>0.41801259119389816</v>
      </c>
    </row>
    <row r="22" spans="1:11" ht="23.25">
      <c r="A22" s="33" t="s">
        <v>104</v>
      </c>
      <c r="B22" s="19"/>
      <c r="C22" s="19"/>
      <c r="D22" s="19"/>
      <c r="E22" s="42"/>
      <c r="F22" s="39"/>
      <c r="G22" s="39"/>
      <c r="H22" s="39"/>
      <c r="I22" s="42"/>
      <c r="J22" s="39"/>
      <c r="K22" s="39"/>
    </row>
    <row r="23" spans="1:14" ht="23.25">
      <c r="A23" s="34"/>
      <c r="B23" s="19" t="s">
        <v>105</v>
      </c>
      <c r="C23" s="20" t="s">
        <v>85</v>
      </c>
      <c r="D23" s="21" t="s">
        <v>159</v>
      </c>
      <c r="E23" s="42">
        <f>E52/E53</f>
        <v>0</v>
      </c>
      <c r="F23" s="39"/>
      <c r="G23" s="39">
        <f>G52/G53</f>
        <v>0</v>
      </c>
      <c r="H23" s="39"/>
      <c r="I23" s="42">
        <f>I52/I53</f>
        <v>0</v>
      </c>
      <c r="J23" s="39"/>
      <c r="K23" s="39">
        <f>K52/K53</f>
        <v>4.844799058173446</v>
      </c>
      <c r="M23" s="15">
        <v>2.0847742317728772</v>
      </c>
      <c r="N23" s="15">
        <v>1.4899319570395713</v>
      </c>
    </row>
    <row r="24" spans="1:14" ht="23.25">
      <c r="A24" s="34"/>
      <c r="B24" s="19" t="s">
        <v>106</v>
      </c>
      <c r="C24" s="20" t="s">
        <v>85</v>
      </c>
      <c r="D24" s="21" t="s">
        <v>160</v>
      </c>
      <c r="E24" s="42" t="e">
        <f>(E60+E61+E62)/E61</f>
        <v>#REF!</v>
      </c>
      <c r="F24" s="39"/>
      <c r="G24" s="39" t="e">
        <f>(G62+G61+G60)/G61</f>
        <v>#REF!</v>
      </c>
      <c r="H24" s="39"/>
      <c r="I24" s="42" t="e">
        <f>(I62+I61+I60)/I61</f>
        <v>#REF!</v>
      </c>
      <c r="J24" s="39"/>
      <c r="K24" s="39" t="e">
        <f>(K62+K61+K60)/K61</f>
        <v>#REF!</v>
      </c>
      <c r="M24" s="15">
        <v>9.885702921305848</v>
      </c>
      <c r="N24" s="15">
        <v>13.69976700056116</v>
      </c>
    </row>
    <row r="25" spans="1:14" ht="23.25">
      <c r="A25" s="34"/>
      <c r="B25" s="19" t="s">
        <v>107</v>
      </c>
      <c r="C25" s="20" t="s">
        <v>85</v>
      </c>
      <c r="D25" s="21" t="s">
        <v>166</v>
      </c>
      <c r="E25" s="42">
        <f>E62/(E51+E64)</f>
        <v>0.39514347258324484</v>
      </c>
      <c r="F25" s="39"/>
      <c r="G25" s="39">
        <f>G62/(G51+G64)</f>
        <v>0.4790567615740413</v>
      </c>
      <c r="H25" s="39"/>
      <c r="I25" s="42" t="e">
        <f>I62/(I51+I64)</f>
        <v>#REF!</v>
      </c>
      <c r="J25" s="39"/>
      <c r="K25" s="39" t="e">
        <f>K62/(K51+K64)</f>
        <v>#REF!</v>
      </c>
      <c r="M25" s="15">
        <v>0.4653820761304537</v>
      </c>
      <c r="N25" s="15">
        <v>0.6618164763273772</v>
      </c>
    </row>
    <row r="26" spans="1:14" ht="23.25">
      <c r="A26" s="34"/>
      <c r="B26" s="19" t="s">
        <v>108</v>
      </c>
      <c r="C26" s="21" t="s">
        <v>99</v>
      </c>
      <c r="D26" s="21" t="s">
        <v>161</v>
      </c>
      <c r="E26" s="42" t="e">
        <f>E64/E58*100</f>
        <v>#REF!</v>
      </c>
      <c r="F26" s="39"/>
      <c r="G26" s="39" t="e">
        <f>G64/G58*100</f>
        <v>#REF!</v>
      </c>
      <c r="H26" s="39"/>
      <c r="I26" s="42" t="e">
        <f>I64/I58*100</f>
        <v>#REF!</v>
      </c>
      <c r="J26" s="39"/>
      <c r="K26" s="39" t="e">
        <f>K64/K58*100</f>
        <v>#REF!</v>
      </c>
      <c r="M26" s="15">
        <v>36.00133246011378</v>
      </c>
      <c r="N26" s="15">
        <v>36.00133246011378</v>
      </c>
    </row>
    <row r="27" spans="1:11" ht="23.25">
      <c r="A27" s="33" t="s">
        <v>109</v>
      </c>
      <c r="B27" s="19"/>
      <c r="C27" s="19"/>
      <c r="D27" s="19"/>
      <c r="E27" s="42"/>
      <c r="F27" s="39"/>
      <c r="G27" s="39"/>
      <c r="H27" s="39"/>
      <c r="I27" s="42"/>
      <c r="J27" s="39"/>
      <c r="K27" s="39"/>
    </row>
    <row r="28" spans="1:14" ht="23.25">
      <c r="A28" s="34"/>
      <c r="B28" s="19" t="s">
        <v>110</v>
      </c>
      <c r="C28" s="21" t="s">
        <v>3</v>
      </c>
      <c r="D28" s="21" t="s">
        <v>162</v>
      </c>
      <c r="E28" s="42">
        <f>E53/E67</f>
        <v>55.1766830291411</v>
      </c>
      <c r="F28" s="39"/>
      <c r="G28" s="39">
        <f>G53/G67</f>
        <v>47.715934039877304</v>
      </c>
      <c r="H28" s="39"/>
      <c r="I28" s="42">
        <f>I53/I67</f>
        <v>55.85025394018405</v>
      </c>
      <c r="J28" s="39"/>
      <c r="K28" s="39">
        <f>K53/K67</f>
        <v>9.321914901840492</v>
      </c>
      <c r="M28" s="15">
        <v>32.006320745398774</v>
      </c>
      <c r="N28" s="15">
        <v>32.006320745398774</v>
      </c>
    </row>
    <row r="29" spans="1:14" ht="23.25">
      <c r="A29" s="34"/>
      <c r="B29" s="19" t="s">
        <v>111</v>
      </c>
      <c r="C29" s="21" t="s">
        <v>3</v>
      </c>
      <c r="D29" s="21" t="s">
        <v>164</v>
      </c>
      <c r="E29" s="42" t="e">
        <f>E58/E67</f>
        <v>#REF!</v>
      </c>
      <c r="F29" s="39"/>
      <c r="G29" s="39" t="e">
        <f>G58/G67</f>
        <v>#REF!</v>
      </c>
      <c r="H29" s="39"/>
      <c r="I29" s="42" t="e">
        <f>I58/I67</f>
        <v>#REF!</v>
      </c>
      <c r="J29" s="39"/>
      <c r="K29" s="39" t="e">
        <f>K58/K67</f>
        <v>#REF!</v>
      </c>
      <c r="M29" s="15">
        <v>8.333024904907976</v>
      </c>
      <c r="N29" s="15">
        <v>8.333024904907976</v>
      </c>
    </row>
    <row r="30" spans="1:14" ht="23.25">
      <c r="A30" s="34"/>
      <c r="B30" s="19" t="s">
        <v>112</v>
      </c>
      <c r="C30" s="21" t="s">
        <v>3</v>
      </c>
      <c r="D30" s="21"/>
      <c r="E30" s="42">
        <v>0</v>
      </c>
      <c r="F30" s="39"/>
      <c r="G30" s="39">
        <v>1.5</v>
      </c>
      <c r="H30" s="39"/>
      <c r="I30" s="42">
        <v>0</v>
      </c>
      <c r="J30" s="39"/>
      <c r="K30" s="39">
        <v>1.5</v>
      </c>
      <c r="M30" s="15">
        <v>3</v>
      </c>
      <c r="N30" s="15">
        <v>3</v>
      </c>
    </row>
    <row r="31" spans="1:11" ht="23.25">
      <c r="A31" s="33" t="s">
        <v>113</v>
      </c>
      <c r="B31" s="19"/>
      <c r="C31" s="19"/>
      <c r="D31" s="19"/>
      <c r="E31" s="42"/>
      <c r="F31" s="39"/>
      <c r="G31" s="39"/>
      <c r="H31" s="39"/>
      <c r="I31" s="42"/>
      <c r="J31" s="39"/>
      <c r="K31" s="39"/>
    </row>
    <row r="32" spans="1:14" ht="23.25">
      <c r="A32" s="34"/>
      <c r="B32" s="19" t="s">
        <v>114</v>
      </c>
      <c r="C32" s="21" t="s">
        <v>99</v>
      </c>
      <c r="D32" s="21"/>
      <c r="E32" s="42" t="e">
        <f>('BS and PL'!D34-'BS and PL'!#REF!)/'BS and PL'!#REF!</f>
        <v>#REF!</v>
      </c>
      <c r="F32" s="39"/>
      <c r="G32" s="39"/>
      <c r="H32" s="39"/>
      <c r="I32" s="42">
        <f>('BS and PL'!H34-'BS and PL'!J33)/'BS and PL'!J33</f>
        <v>0.23559082897180722</v>
      </c>
      <c r="J32" s="39"/>
      <c r="K32" s="39"/>
      <c r="M32" s="15">
        <v>20.63836254186498</v>
      </c>
      <c r="N32" s="15">
        <v>12.740836029392888</v>
      </c>
    </row>
    <row r="33" spans="1:14" ht="23.25">
      <c r="A33" s="34"/>
      <c r="B33" s="19" t="s">
        <v>115</v>
      </c>
      <c r="C33" s="21" t="s">
        <v>99</v>
      </c>
      <c r="D33" s="21"/>
      <c r="E33" s="42" t="e">
        <f>('BS and PL'!D76-'BS and PL'!F76)/'BS and PL'!F76</f>
        <v>#DIV/0!</v>
      </c>
      <c r="F33" s="39"/>
      <c r="G33" s="39"/>
      <c r="H33" s="39"/>
      <c r="I33" s="42">
        <f>('BS and PL'!H76-'BS and PL'!J75)/'BS and PL'!J75</f>
        <v>-1</v>
      </c>
      <c r="J33" s="39"/>
      <c r="K33" s="39"/>
      <c r="M33" s="15">
        <v>20.94996688496091</v>
      </c>
      <c r="N33" s="15">
        <v>8.345371790621675</v>
      </c>
    </row>
    <row r="34" spans="1:14" ht="23.25">
      <c r="A34" s="37"/>
      <c r="B34" s="25" t="s">
        <v>116</v>
      </c>
      <c r="C34" s="26" t="s">
        <v>99</v>
      </c>
      <c r="D34" s="26"/>
      <c r="E34" s="42" t="e">
        <f>('BS and PL'!#REF!-'BS and PL'!#REF!)/'BS and PL'!#REF!</f>
        <v>#REF!</v>
      </c>
      <c r="F34" s="39"/>
      <c r="G34" s="39"/>
      <c r="H34" s="39"/>
      <c r="I34" s="42" t="e">
        <f>('BS and PL'!#REF!-'BS and PL'!#REF!)/'BS and PL'!#REF!</f>
        <v>#REF!</v>
      </c>
      <c r="J34" s="39"/>
      <c r="K34" s="39"/>
      <c r="M34" s="15">
        <v>64.8927169762725</v>
      </c>
      <c r="N34" s="15">
        <v>65.87681385682409</v>
      </c>
    </row>
    <row r="35" spans="1:14" ht="23.25">
      <c r="A35" s="35" t="s">
        <v>91</v>
      </c>
      <c r="B35" s="19" t="s">
        <v>117</v>
      </c>
      <c r="C35" s="21" t="s">
        <v>99</v>
      </c>
      <c r="D35" s="21"/>
      <c r="E35" s="43" t="s">
        <v>150</v>
      </c>
      <c r="F35" s="39"/>
      <c r="G35" s="39"/>
      <c r="H35" s="39"/>
      <c r="I35" s="43" t="s">
        <v>150</v>
      </c>
      <c r="J35" s="39"/>
      <c r="K35" s="39"/>
      <c r="M35" s="15" t="s">
        <v>150</v>
      </c>
      <c r="N35" s="15" t="s">
        <v>150</v>
      </c>
    </row>
    <row r="36" spans="1:14" ht="23.25">
      <c r="A36" s="34"/>
      <c r="B36" s="19" t="s">
        <v>118</v>
      </c>
      <c r="C36" s="21" t="s">
        <v>99</v>
      </c>
      <c r="D36" s="21"/>
      <c r="E36" s="42" t="e">
        <f>('BS and PL'!#REF!-'BS and PL'!#REF!)/'BS and PL'!#REF!</f>
        <v>#REF!</v>
      </c>
      <c r="F36" s="39"/>
      <c r="G36" s="39"/>
      <c r="H36" s="39"/>
      <c r="I36" s="42" t="e">
        <f>('BS and PL'!#REF!-'BS and PL'!#REF!)/'BS and PL'!#REF!</f>
        <v>#REF!</v>
      </c>
      <c r="J36" s="39"/>
      <c r="K36" s="39"/>
      <c r="M36" s="15">
        <v>148.05775926481695</v>
      </c>
      <c r="N36" s="15">
        <v>148.05775926481695</v>
      </c>
    </row>
    <row r="37" spans="1:4" ht="23.25">
      <c r="A37" s="34"/>
      <c r="B37" s="19"/>
      <c r="C37" s="19"/>
      <c r="D37" s="19"/>
    </row>
    <row r="38" spans="2:14" ht="23.25">
      <c r="B38" s="19"/>
      <c r="E38" s="184" t="s">
        <v>142</v>
      </c>
      <c r="F38" s="184"/>
      <c r="G38" s="184"/>
      <c r="I38" s="184" t="s">
        <v>143</v>
      </c>
      <c r="J38" s="184"/>
      <c r="K38" s="184"/>
      <c r="M38" s="15" t="s">
        <v>142</v>
      </c>
      <c r="N38" s="15" t="s">
        <v>143</v>
      </c>
    </row>
    <row r="39" spans="5:14" ht="21.75">
      <c r="E39" s="27">
        <v>2544</v>
      </c>
      <c r="F39" s="27"/>
      <c r="G39" s="27">
        <v>2543</v>
      </c>
      <c r="H39" s="15"/>
      <c r="I39" s="27">
        <v>2544</v>
      </c>
      <c r="J39" s="27"/>
      <c r="K39" s="27">
        <v>2543</v>
      </c>
      <c r="M39" s="15">
        <v>2543</v>
      </c>
      <c r="N39" s="15">
        <v>2543</v>
      </c>
    </row>
    <row r="40" spans="1:14" ht="21.75">
      <c r="A40" s="32">
        <v>1</v>
      </c>
      <c r="B40" t="s">
        <v>119</v>
      </c>
      <c r="E40" s="44">
        <f>'BS and PL'!F12</f>
        <v>15208723683</v>
      </c>
      <c r="F40" s="29"/>
      <c r="G40" s="44" t="e">
        <f>'BS and PL'!#REF!</f>
        <v>#REF!</v>
      </c>
      <c r="H40" s="29"/>
      <c r="I40" s="44" t="e">
        <f>'BS and PL'!#REF!</f>
        <v>#REF!</v>
      </c>
      <c r="J40" s="28"/>
      <c r="K40" s="44">
        <f>'BS and PL'!J12</f>
        <v>7850262318</v>
      </c>
      <c r="M40" s="15">
        <v>382363743</v>
      </c>
      <c r="N40" s="15">
        <v>248876956</v>
      </c>
    </row>
    <row r="41" spans="1:14" ht="21.75">
      <c r="A41" s="32">
        <v>2</v>
      </c>
      <c r="B41" t="s">
        <v>122</v>
      </c>
      <c r="E41" s="44">
        <f>'BS and PL'!F13</f>
        <v>3393858240</v>
      </c>
      <c r="F41" s="29"/>
      <c r="G41" s="44">
        <f>'BS and PL'!F14</f>
        <v>272066656</v>
      </c>
      <c r="H41" s="29"/>
      <c r="I41" s="44">
        <f>'BS and PL'!H14</f>
        <v>48862530</v>
      </c>
      <c r="J41" s="29"/>
      <c r="K41" s="44">
        <f>'BS and PL'!J14</f>
        <v>50426799</v>
      </c>
      <c r="M41" s="15">
        <v>16099169550</v>
      </c>
      <c r="N41" s="15">
        <v>9105817837</v>
      </c>
    </row>
    <row r="42" spans="1:14" ht="21.75">
      <c r="A42" s="32">
        <v>3</v>
      </c>
      <c r="B42" t="s">
        <v>121</v>
      </c>
      <c r="E42" s="44" t="e">
        <f>'BS and PL'!#REF!</f>
        <v>#REF!</v>
      </c>
      <c r="F42" s="29"/>
      <c r="G42" s="44" t="e">
        <f>'BS and PL'!#REF!</f>
        <v>#REF!</v>
      </c>
      <c r="H42" s="29"/>
      <c r="I42" s="44">
        <f>'BS and PL'!H13</f>
        <v>2178858988</v>
      </c>
      <c r="J42" s="29"/>
      <c r="K42" s="44">
        <f>'BS and PL'!J13</f>
        <v>1942796497</v>
      </c>
      <c r="M42" s="15">
        <v>2865451060</v>
      </c>
      <c r="N42" s="15">
        <v>2171734852</v>
      </c>
    </row>
    <row r="43" spans="1:14" ht="22.5" thickBot="1">
      <c r="A43" s="32">
        <v>4</v>
      </c>
      <c r="B43" t="s">
        <v>123</v>
      </c>
      <c r="E43" s="45" t="e">
        <f>SUM(E40:E42)</f>
        <v>#REF!</v>
      </c>
      <c r="F43" s="29"/>
      <c r="G43" s="31" t="e">
        <f>SUM(G40:G42)</f>
        <v>#REF!</v>
      </c>
      <c r="H43" s="29"/>
      <c r="I43" s="45" t="e">
        <f>SUM(I40:I42)</f>
        <v>#REF!</v>
      </c>
      <c r="J43" s="29"/>
      <c r="K43" s="31">
        <f>SUM(K40:K42)</f>
        <v>9843485614</v>
      </c>
      <c r="M43" s="15">
        <v>19346984353</v>
      </c>
      <c r="N43" s="15">
        <v>11526429645</v>
      </c>
    </row>
    <row r="44" spans="1:14" ht="21.75">
      <c r="A44" s="32">
        <v>5</v>
      </c>
      <c r="B44" t="s">
        <v>127</v>
      </c>
      <c r="E44" s="44" t="e">
        <f>('BS and PL'!#REF!+'BS and PL'!#REF!)/2</f>
        <v>#REF!</v>
      </c>
      <c r="F44" s="29"/>
      <c r="G44" s="121" t="e">
        <f>G42</f>
        <v>#REF!</v>
      </c>
      <c r="H44" s="29"/>
      <c r="I44" s="44">
        <f>('BS and PL'!H13+'BS and PL'!J13)/2</f>
        <v>2060827742.5</v>
      </c>
      <c r="J44" s="28"/>
      <c r="K44" s="121">
        <f>K42</f>
        <v>1942796497</v>
      </c>
      <c r="M44" s="15">
        <v>2135228062</v>
      </c>
      <c r="N44" s="15">
        <v>1776079802.5</v>
      </c>
    </row>
    <row r="45" spans="1:14" ht="21.75">
      <c r="A45" s="32">
        <v>6</v>
      </c>
      <c r="B45" t="s">
        <v>145</v>
      </c>
      <c r="E45" s="44">
        <f>'BS and PL'!D22</f>
        <v>17684105048</v>
      </c>
      <c r="F45" s="44"/>
      <c r="G45" s="44" t="e">
        <f>'BS and PL'!#REF!</f>
        <v>#REF!</v>
      </c>
      <c r="H45" s="44"/>
      <c r="I45" s="44">
        <f>'BS and PL'!H22</f>
        <v>8904411087</v>
      </c>
      <c r="J45" s="44"/>
      <c r="K45" s="44">
        <f>'BS and PL'!J23</f>
        <v>0</v>
      </c>
      <c r="M45" s="15">
        <v>20811380072</v>
      </c>
      <c r="N45" s="15">
        <v>12333404788</v>
      </c>
    </row>
    <row r="46" spans="1:14" ht="21.75">
      <c r="A46" s="32">
        <v>7</v>
      </c>
      <c r="B46" t="s">
        <v>120</v>
      </c>
      <c r="E46" s="44">
        <f>'BS and PL'!D68</f>
        <v>0</v>
      </c>
      <c r="F46" s="44"/>
      <c r="G46" s="44">
        <f>'BS and PL'!F68</f>
        <v>0</v>
      </c>
      <c r="H46" s="44"/>
      <c r="I46" s="44">
        <f>'BS and PL'!H68</f>
        <v>0</v>
      </c>
      <c r="J46" s="44"/>
      <c r="K46" s="44">
        <f>'BS and PL'!J67</f>
        <v>13952027736</v>
      </c>
      <c r="M46" s="15">
        <v>12058959590</v>
      </c>
      <c r="N46" s="15">
        <v>11329845870</v>
      </c>
    </row>
    <row r="47" spans="1:14" ht="22.5" thickBot="1">
      <c r="A47" s="32">
        <v>8</v>
      </c>
      <c r="B47" t="s">
        <v>125</v>
      </c>
      <c r="E47" s="44">
        <f>('BS and PL'!D68+'BS and PL'!F68)/2</f>
        <v>0</v>
      </c>
      <c r="F47" s="29"/>
      <c r="G47" s="121">
        <f>G46</f>
        <v>0</v>
      </c>
      <c r="H47" s="29"/>
      <c r="I47" s="44">
        <f>('BS and PL'!H68+'BS and PL'!J67)/2</f>
        <v>6976013868</v>
      </c>
      <c r="J47" s="28"/>
      <c r="K47" s="121">
        <f>K46</f>
        <v>13952027736</v>
      </c>
      <c r="M47" s="15">
        <v>9364519172</v>
      </c>
      <c r="N47" s="15">
        <v>9641512221.5</v>
      </c>
    </row>
    <row r="48" spans="1:14" ht="21.75">
      <c r="A48" s="32">
        <v>9</v>
      </c>
      <c r="B48" t="s">
        <v>136</v>
      </c>
      <c r="E48" s="46">
        <f>'BS and PL'!D61</f>
        <v>2174150000</v>
      </c>
      <c r="F48" s="29"/>
      <c r="G48" s="46">
        <f>'BS and PL'!F61</f>
        <v>6217985000</v>
      </c>
      <c r="H48" s="29"/>
      <c r="I48" s="46" t="e">
        <f>'BS and PL'!#REF!</f>
        <v>#REF!</v>
      </c>
      <c r="J48" s="29"/>
      <c r="K48" s="46">
        <f>'BS and PL'!J60</f>
        <v>733358822</v>
      </c>
      <c r="M48" s="15">
        <v>3110275360</v>
      </c>
      <c r="N48" s="15">
        <v>3110275360</v>
      </c>
    </row>
    <row r="49" spans="1:14" ht="21.75">
      <c r="A49" s="32">
        <v>10</v>
      </c>
      <c r="B49" t="s">
        <v>137</v>
      </c>
      <c r="E49" s="47">
        <f>'BS and PL'!D69</f>
        <v>17096441913</v>
      </c>
      <c r="F49" s="29"/>
      <c r="G49" s="47">
        <f>'BS and PL'!F69</f>
        <v>17440396495</v>
      </c>
      <c r="H49" s="29"/>
      <c r="I49" s="47">
        <f>'BS and PL'!H69</f>
        <v>8404277311</v>
      </c>
      <c r="J49" s="29"/>
      <c r="K49" s="47" t="e">
        <f>'BS and PL'!#REF!</f>
        <v>#REF!</v>
      </c>
      <c r="M49" s="15">
        <v>1876590720</v>
      </c>
      <c r="N49" s="15">
        <v>1876590720</v>
      </c>
    </row>
    <row r="50" spans="1:14" ht="22.5" thickBot="1">
      <c r="A50" s="32">
        <v>11</v>
      </c>
      <c r="B50" t="s">
        <v>138</v>
      </c>
      <c r="E50" s="48">
        <f>'BS and PL'!D70</f>
        <v>8623751344</v>
      </c>
      <c r="F50" s="29"/>
      <c r="G50" s="48">
        <f>'BS and PL'!F70</f>
        <v>7509116903</v>
      </c>
      <c r="H50" s="29"/>
      <c r="I50" s="48">
        <f>'BS and PL'!H70</f>
        <v>7791501796</v>
      </c>
      <c r="J50" s="29"/>
      <c r="K50" s="48">
        <f>'BS and PL'!J69</f>
        <v>8573723529</v>
      </c>
      <c r="M50" s="15">
        <v>21077433192</v>
      </c>
      <c r="N50" s="15">
        <v>12395889075</v>
      </c>
    </row>
    <row r="51" spans="5:14" ht="22.5" thickBot="1">
      <c r="E51" s="49">
        <f>SUM(E48:E50)</f>
        <v>27894343257</v>
      </c>
      <c r="F51" s="29"/>
      <c r="G51" s="41">
        <f>SUM(G48:G50)</f>
        <v>31167498398</v>
      </c>
      <c r="H51" s="29"/>
      <c r="I51" s="49" t="e">
        <f>SUM(I48:I50)</f>
        <v>#REF!</v>
      </c>
      <c r="J51" s="29"/>
      <c r="K51" s="41" t="e">
        <f>SUM(K48:K50)</f>
        <v>#REF!</v>
      </c>
      <c r="M51" s="15">
        <v>26064299272</v>
      </c>
      <c r="N51" s="15">
        <v>17382755155</v>
      </c>
    </row>
    <row r="52" spans="1:14" ht="21.75">
      <c r="A52" s="32">
        <v>12</v>
      </c>
      <c r="B52" t="s">
        <v>132</v>
      </c>
      <c r="E52" s="44">
        <f>'BS and PL'!D76</f>
        <v>0</v>
      </c>
      <c r="F52" s="29"/>
      <c r="G52" s="44">
        <f>'BS and PL'!F76</f>
        <v>0</v>
      </c>
      <c r="H52" s="29"/>
      <c r="I52" s="44">
        <f>'BS and PL'!H76</f>
        <v>0</v>
      </c>
      <c r="J52" s="29"/>
      <c r="K52" s="44">
        <f>'BS and PL'!J75</f>
        <v>29446148558</v>
      </c>
      <c r="M52" s="15">
        <v>43505321189</v>
      </c>
      <c r="N52" s="15">
        <v>31092080549</v>
      </c>
    </row>
    <row r="53" spans="1:14" ht="21.75">
      <c r="A53" s="32">
        <v>13</v>
      </c>
      <c r="B53" t="s">
        <v>133</v>
      </c>
      <c r="E53" s="44">
        <f>'BS and PL'!D91</f>
        <v>35975197335</v>
      </c>
      <c r="F53" s="44"/>
      <c r="G53" s="44">
        <f>'BS and PL'!F91</f>
        <v>31110788994</v>
      </c>
      <c r="H53" s="44"/>
      <c r="I53" s="44">
        <f>'BS and PL'!H91</f>
        <v>36414365569</v>
      </c>
      <c r="J53" s="44"/>
      <c r="K53" s="44">
        <f>'BS and PL'!J90</f>
        <v>6077888516</v>
      </c>
      <c r="M53" s="15">
        <v>20868121126</v>
      </c>
      <c r="N53" s="15">
        <v>20868121126</v>
      </c>
    </row>
    <row r="54" spans="1:14" ht="21.75">
      <c r="A54" s="32">
        <v>14</v>
      </c>
      <c r="B54" t="s">
        <v>129</v>
      </c>
      <c r="E54" s="44" t="e">
        <f>('BS and PL'!D34+'BS and PL'!#REF!)/2</f>
        <v>#REF!</v>
      </c>
      <c r="F54" s="29"/>
      <c r="G54" s="121" t="e">
        <f>'BS and PL'!#REF!</f>
        <v>#REF!</v>
      </c>
      <c r="H54" s="29"/>
      <c r="I54" s="44">
        <f>('BS and PL'!H34+'BS and PL'!J33)/2</f>
        <v>55500205772</v>
      </c>
      <c r="J54" s="28"/>
      <c r="K54" s="121">
        <f>'BS and PL'!J33</f>
        <v>49651488146</v>
      </c>
      <c r="M54" s="15">
        <v>58867057726.5</v>
      </c>
      <c r="N54" s="15">
        <v>49024191827.5</v>
      </c>
    </row>
    <row r="55" spans="1:14" ht="21.75">
      <c r="A55" s="32">
        <v>15</v>
      </c>
      <c r="B55" t="s">
        <v>144</v>
      </c>
      <c r="E55" s="44" t="e">
        <f>('BS and PL'!F26+'BS and PL'!#REF!)/2</f>
        <v>#REF!</v>
      </c>
      <c r="F55" s="29"/>
      <c r="G55" s="121" t="e">
        <f>'BS and PL'!#REF!</f>
        <v>#REF!</v>
      </c>
      <c r="H55" s="29"/>
      <c r="I55" s="44" t="e">
        <f>('BS and PL'!H25+'BS and PL'!J26)/2</f>
        <v>#VALUE!</v>
      </c>
      <c r="J55" s="28"/>
      <c r="K55" s="121">
        <f>'BS and PL'!J26</f>
        <v>28626774615</v>
      </c>
      <c r="M55" s="15">
        <v>33725730469</v>
      </c>
      <c r="N55" s="15">
        <v>25102650211</v>
      </c>
    </row>
    <row r="56" spans="1:14" ht="21.75">
      <c r="A56" s="32">
        <v>16</v>
      </c>
      <c r="B56" t="s">
        <v>128</v>
      </c>
      <c r="E56" s="44">
        <f>(E53+G53)/2</f>
        <v>33542993164.5</v>
      </c>
      <c r="F56" s="29"/>
      <c r="G56" s="121">
        <f>'BS and PL'!F91</f>
        <v>31110788994</v>
      </c>
      <c r="H56" s="29"/>
      <c r="I56" s="44">
        <f>(I53+K53)/2</f>
        <v>21246127042.5</v>
      </c>
      <c r="J56" s="28"/>
      <c r="K56" s="121">
        <f>'BS and PL'!J90</f>
        <v>6077888516</v>
      </c>
      <c r="M56" s="15">
        <v>19129555007</v>
      </c>
      <c r="N56" s="15">
        <v>19129555007</v>
      </c>
    </row>
    <row r="57" spans="1:14" ht="21.75">
      <c r="A57" s="32">
        <v>17</v>
      </c>
      <c r="B57" t="s">
        <v>126</v>
      </c>
      <c r="E57" s="44" t="e">
        <f>'BS and PL'!#REF!</f>
        <v>#REF!</v>
      </c>
      <c r="F57" s="44"/>
      <c r="G57" s="122" t="e">
        <f>'BS and PL'!#REF!</f>
        <v>#REF!</v>
      </c>
      <c r="H57" s="44"/>
      <c r="I57" s="44" t="e">
        <f>'BS and PL'!#REF!</f>
        <v>#REF!</v>
      </c>
      <c r="J57" s="44"/>
      <c r="K57" s="122" t="e">
        <f>'BS and PL'!#REF!</f>
        <v>#REF!</v>
      </c>
      <c r="M57" s="15">
        <v>21518713827</v>
      </c>
      <c r="N57" s="15">
        <v>19753686959</v>
      </c>
    </row>
    <row r="58" spans="1:14" ht="21.75">
      <c r="A58" s="32">
        <v>18</v>
      </c>
      <c r="B58" t="s">
        <v>130</v>
      </c>
      <c r="E58" s="44" t="e">
        <f>'BS and PL'!#REF!</f>
        <v>#REF!</v>
      </c>
      <c r="F58" s="44"/>
      <c r="G58" s="122" t="e">
        <f>'BS and PL'!#REF!</f>
        <v>#REF!</v>
      </c>
      <c r="H58" s="44"/>
      <c r="I58" s="44" t="e">
        <f>'BS and PL'!#REF!</f>
        <v>#REF!</v>
      </c>
      <c r="J58" s="44"/>
      <c r="K58" s="122" t="e">
        <f>'BS and PL'!#REF!</f>
        <v>#REF!</v>
      </c>
      <c r="M58" s="15">
        <v>5433132238</v>
      </c>
      <c r="N58" s="15">
        <v>5433132238</v>
      </c>
    </row>
    <row r="59" spans="1:14" ht="21.75">
      <c r="A59" s="32">
        <v>19</v>
      </c>
      <c r="B59" t="s">
        <v>131</v>
      </c>
      <c r="E59" s="44" t="e">
        <f>'BS and PL'!#REF!</f>
        <v>#REF!</v>
      </c>
      <c r="F59" s="44"/>
      <c r="G59" s="122" t="e">
        <f>'BS and PL'!#REF!</f>
        <v>#REF!</v>
      </c>
      <c r="H59" s="44"/>
      <c r="I59" s="44" t="e">
        <f>'BS and PL'!#REF!</f>
        <v>#REF!</v>
      </c>
      <c r="J59" s="44"/>
      <c r="K59" s="122" t="e">
        <f>'BS and PL'!#REF!</f>
        <v>#REF!</v>
      </c>
      <c r="M59" s="15">
        <v>2940761320</v>
      </c>
      <c r="N59" s="15">
        <v>2810054759</v>
      </c>
    </row>
    <row r="60" spans="1:14" ht="21.75">
      <c r="A60" s="32">
        <v>20</v>
      </c>
      <c r="B60" t="s">
        <v>134</v>
      </c>
      <c r="E60" s="44" t="e">
        <f>-'BS and PL'!#REF!</f>
        <v>#REF!</v>
      </c>
      <c r="F60" s="44"/>
      <c r="G60" s="122" t="e">
        <f>-'BS and PL'!#REF!</f>
        <v>#REF!</v>
      </c>
      <c r="H60" s="44"/>
      <c r="I60" s="44" t="e">
        <f>-'BS and PL'!#REF!</f>
        <v>#REF!</v>
      </c>
      <c r="J60" s="44"/>
      <c r="K60" s="122" t="e">
        <f>-'BS and PL'!#REF!</f>
        <v>#REF!</v>
      </c>
      <c r="M60" s="15">
        <v>4056790376</v>
      </c>
      <c r="N60" s="15">
        <v>4036644159</v>
      </c>
    </row>
    <row r="61" spans="1:14" ht="21.75">
      <c r="A61" s="32">
        <v>21</v>
      </c>
      <c r="B61" t="s">
        <v>135</v>
      </c>
      <c r="E61" s="44" t="e">
        <f>'BS and PL'!#REF!</f>
        <v>#REF!</v>
      </c>
      <c r="F61" s="44"/>
      <c r="G61" s="122" t="e">
        <f>'BS and PL'!#REF!</f>
        <v>#REF!</v>
      </c>
      <c r="H61" s="44"/>
      <c r="I61" s="44" t="e">
        <f>'BS and PL'!#REF!</f>
        <v>#REF!</v>
      </c>
      <c r="J61" s="44"/>
      <c r="K61" s="122" t="e">
        <f>'BS and PL'!#REF!</f>
        <v>#REF!</v>
      </c>
      <c r="M61" s="15">
        <v>1924094872</v>
      </c>
      <c r="N61" s="15">
        <v>1325642506</v>
      </c>
    </row>
    <row r="62" spans="1:14" ht="21.75">
      <c r="A62" s="32">
        <v>22</v>
      </c>
      <c r="B62" t="s">
        <v>124</v>
      </c>
      <c r="E62" s="44">
        <f>'Cash flow'!C63</f>
        <v>11022267660</v>
      </c>
      <c r="F62" s="29"/>
      <c r="G62" s="123">
        <f>'Cash flow'!E63</f>
        <v>14931000848.91</v>
      </c>
      <c r="H62" s="29"/>
      <c r="I62" s="44">
        <f>'Cash flow'!G63</f>
        <v>8013501184</v>
      </c>
      <c r="J62" s="29"/>
      <c r="K62" s="123">
        <f>'Cash flow'!I63</f>
        <v>8170070018</v>
      </c>
      <c r="M62" s="15">
        <v>13040145049</v>
      </c>
      <c r="N62" s="15">
        <v>12798706793.24</v>
      </c>
    </row>
    <row r="63" spans="1:14" ht="21.75">
      <c r="A63" s="32">
        <v>23</v>
      </c>
      <c r="B63" t="s">
        <v>140</v>
      </c>
      <c r="E63" s="44">
        <f>'Cash flow'!C83</f>
        <v>1126146184</v>
      </c>
      <c r="F63" s="29"/>
      <c r="G63" s="123">
        <f>'Cash flow'!E83</f>
        <v>1381059704</v>
      </c>
      <c r="H63" s="29"/>
      <c r="I63" s="44">
        <f>'Cash flow'!G83</f>
        <v>800410111</v>
      </c>
      <c r="J63" s="29"/>
      <c r="K63" s="123">
        <f>'Cash flow'!I83</f>
        <v>1040946579</v>
      </c>
      <c r="M63" s="15">
        <v>1819353856</v>
      </c>
      <c r="N63" s="15">
        <v>1207912731</v>
      </c>
    </row>
    <row r="64" spans="1:14" ht="21.75">
      <c r="A64" s="32">
        <v>24</v>
      </c>
      <c r="B64" t="s">
        <v>139</v>
      </c>
      <c r="E64" s="44">
        <v>0</v>
      </c>
      <c r="F64" s="29"/>
      <c r="G64" s="123">
        <v>0</v>
      </c>
      <c r="H64" s="29"/>
      <c r="I64" s="44">
        <v>0</v>
      </c>
      <c r="J64" s="29"/>
      <c r="K64" s="123">
        <v>0</v>
      </c>
      <c r="M64" s="15">
        <v>1956000000</v>
      </c>
      <c r="N64" s="15">
        <v>1956000000</v>
      </c>
    </row>
    <row r="65" spans="1:14" ht="21.75">
      <c r="A65" s="32">
        <v>25</v>
      </c>
      <c r="B65" t="s">
        <v>141</v>
      </c>
      <c r="E65" s="44">
        <f>-'Cash flow'!C74</f>
        <v>3910729866</v>
      </c>
      <c r="F65" s="29"/>
      <c r="G65" s="123">
        <f>-'Cash flow'!E74</f>
        <v>1955498415</v>
      </c>
      <c r="H65" s="29"/>
      <c r="I65" s="44">
        <f>-'Cash flow'!G74</f>
        <v>3910729866</v>
      </c>
      <c r="J65" s="29"/>
      <c r="K65" s="123">
        <v>0</v>
      </c>
      <c r="M65" s="15">
        <v>487957875</v>
      </c>
      <c r="N65" s="15">
        <v>487957875</v>
      </c>
    </row>
    <row r="66" spans="1:14" ht="21.75">
      <c r="A66" s="32">
        <v>26</v>
      </c>
      <c r="B66" t="s">
        <v>151</v>
      </c>
      <c r="E66" s="50" t="e">
        <f>'BS and PL'!#REF!</f>
        <v>#REF!</v>
      </c>
      <c r="F66" s="50"/>
      <c r="G66" s="124" t="e">
        <f>'BS and PL'!#REF!</f>
        <v>#REF!</v>
      </c>
      <c r="H66" s="50"/>
      <c r="I66" s="50" t="e">
        <f>'BS and PL'!#REF!</f>
        <v>#REF!</v>
      </c>
      <c r="J66" s="50"/>
      <c r="K66" s="124" t="e">
        <f>'BS and PL'!#REF!</f>
        <v>#REF!</v>
      </c>
      <c r="M66" s="15">
        <v>22616293636</v>
      </c>
      <c r="N66" s="15">
        <v>20492729457</v>
      </c>
    </row>
    <row r="67" spans="1:14" ht="21.75">
      <c r="A67" s="32">
        <v>27</v>
      </c>
      <c r="B67" t="s">
        <v>163</v>
      </c>
      <c r="C67" s="30"/>
      <c r="D67" s="30"/>
      <c r="E67" s="50">
        <v>652000000</v>
      </c>
      <c r="F67" s="30"/>
      <c r="G67" s="125">
        <v>652000000</v>
      </c>
      <c r="I67" s="50">
        <v>652000000</v>
      </c>
      <c r="K67" s="50">
        <v>652000000</v>
      </c>
      <c r="M67" s="15">
        <v>652000000</v>
      </c>
      <c r="N67" s="15">
        <v>652000000</v>
      </c>
    </row>
    <row r="68" spans="1:14" ht="21.75">
      <c r="A68" s="32">
        <v>28</v>
      </c>
      <c r="B68" t="s">
        <v>165</v>
      </c>
      <c r="C68" s="30"/>
      <c r="D68" s="30"/>
      <c r="E68" s="50">
        <f>'BS and PL'!D34</f>
        <v>77888943970</v>
      </c>
      <c r="F68" s="50"/>
      <c r="G68" s="50" t="e">
        <f>'BS and PL'!#REF!</f>
        <v>#REF!</v>
      </c>
      <c r="H68" s="50"/>
      <c r="I68" s="50">
        <f>'BS and PL'!H34</f>
        <v>61348923398</v>
      </c>
      <c r="J68" s="50"/>
      <c r="K68" s="50">
        <f>'BS and PL'!J33</f>
        <v>49651488146</v>
      </c>
      <c r="M68" s="15">
        <v>64373442315</v>
      </c>
      <c r="N68" s="15">
        <v>51960201675</v>
      </c>
    </row>
    <row r="69" spans="3:9" ht="21.75">
      <c r="C69" s="30"/>
      <c r="D69" s="30"/>
      <c r="E69" s="50"/>
      <c r="F69" s="30"/>
      <c r="G69" s="30"/>
      <c r="I69" s="50"/>
    </row>
    <row r="70" ht="21.75">
      <c r="I70" s="50"/>
    </row>
    <row r="71" ht="21.75">
      <c r="I71" s="50"/>
    </row>
    <row r="72" ht="21.75">
      <c r="I72" s="50"/>
    </row>
    <row r="73" ht="21.75">
      <c r="I73" s="50"/>
    </row>
  </sheetData>
  <mergeCells count="4">
    <mergeCell ref="E38:G38"/>
    <mergeCell ref="I38:K38"/>
    <mergeCell ref="E1:G1"/>
    <mergeCell ref="I1:K1"/>
  </mergeCells>
  <printOptions/>
  <pageMargins left="0.24" right="0.24" top="1" bottom="1" header="0.5" footer="0.5"/>
  <pageSetup horizontalDpi="600" verticalDpi="600" orientation="portrait" paperSize="9" scale="7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pornpayont</dc:creator>
  <cp:keywords/>
  <dc:description/>
  <cp:lastModifiedBy>Information Technology</cp:lastModifiedBy>
  <cp:lastPrinted>2002-11-13T03:01:03Z</cp:lastPrinted>
  <dcterms:created xsi:type="dcterms:W3CDTF">1998-10-30T07:17:26Z</dcterms:created>
  <dcterms:modified xsi:type="dcterms:W3CDTF">2002-11-13T03:23:44Z</dcterms:modified>
  <cp:category/>
  <cp:version/>
  <cp:contentType/>
  <cp:contentStatus/>
</cp:coreProperties>
</file>