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7440" windowHeight="8715" activeTab="0"/>
  </bookViews>
  <sheets>
    <sheet name="งบแสดงการเปลี่ยนแปลง" sheetId="1" r:id="rId1"/>
    <sheet name="FS" sheetId="2" r:id="rId2"/>
  </sheets>
  <definedNames>
    <definedName name="_xlnm.Print_Area" localSheetId="1">'FS'!$A$1:$F$115</definedName>
    <definedName name="_xlnm.Print_Area" localSheetId="0">'งบแสดงการเปลี่ยนแปลง'!$A$1:$J$21</definedName>
  </definedNames>
  <calcPr fullCalcOnLoad="1"/>
</workbook>
</file>

<file path=xl/sharedStrings.xml><?xml version="1.0" encoding="utf-8"?>
<sst xmlns="http://schemas.openxmlformats.org/spreadsheetml/2006/main" count="165" uniqueCount="111">
  <si>
    <t>สินทรัพย์</t>
  </si>
  <si>
    <t>สินทรัพย์หมุนเวียน</t>
  </si>
  <si>
    <t xml:space="preserve">ส่วนของผู้ถือหุ้น </t>
  </si>
  <si>
    <t>งบกำไรขาดทุน</t>
  </si>
  <si>
    <t>ทุนเรือนหุ้น</t>
  </si>
  <si>
    <t>งบกระแสเงินสด</t>
  </si>
  <si>
    <t>กระแสเงินสดจากกิจกรรมดำเนินงาน</t>
  </si>
  <si>
    <t>กระแสเงินสดจากกิจกรรมจัดหาเงิน</t>
  </si>
  <si>
    <t xml:space="preserve">   สินทรัพย์หมุนเวียนอื่น</t>
  </si>
  <si>
    <t xml:space="preserve">         รวมสินทรัพย์หมุนเวียน</t>
  </si>
  <si>
    <t xml:space="preserve">         รวมสินทรัพย์</t>
  </si>
  <si>
    <t xml:space="preserve">         รวมรายได้</t>
  </si>
  <si>
    <t xml:space="preserve">         รวมค่าใช้จ่าย</t>
  </si>
  <si>
    <t xml:space="preserve">      ภาษีเงินได้</t>
  </si>
  <si>
    <t xml:space="preserve">      ค่าเสื่อมราคา</t>
  </si>
  <si>
    <t>หนี้สินและส่วนของผู้ถือหุ้น</t>
  </si>
  <si>
    <t>หนี้สินหมุนเวียน</t>
  </si>
  <si>
    <t xml:space="preserve">   หนี้สินหมุนเวียนอื่น</t>
  </si>
  <si>
    <t xml:space="preserve">         รวมหนี้สินหมุนเวียน</t>
  </si>
  <si>
    <t>การเปลี่ยนแปลงในสินทรัพย์และหนี้สินดำเนินงาน</t>
  </si>
  <si>
    <t xml:space="preserve">      ดอกเบี้ยจ่าย</t>
  </si>
  <si>
    <t>สินทรัพย์ไม่หมุนเวียน</t>
  </si>
  <si>
    <t xml:space="preserve">         รวมสินทรัพย์ไม่หมุนเวียน</t>
  </si>
  <si>
    <t>2545</t>
  </si>
  <si>
    <t>กำไรสุทธิ</t>
  </si>
  <si>
    <t>กำไรสะสม</t>
  </si>
  <si>
    <t xml:space="preserve">   กำไรสุทธิ</t>
  </si>
  <si>
    <t xml:space="preserve">   รายการปรับกระทบกำไรสุทธิเป็นเงินสดรับ(จ่าย)จากกิจกรรมดำเนินงาน</t>
  </si>
  <si>
    <t>กำไรก่อนดอกเบี้ยจ่ายและภาษีเงินได้</t>
  </si>
  <si>
    <t>งบแสดงการเปลี่ยนแปลงส่วนของผู้ถือหุ้น</t>
  </si>
  <si>
    <t>ส่วนเกิน</t>
  </si>
  <si>
    <t>ที่ออกและชำระแล้ว</t>
  </si>
  <si>
    <t>มูลค่าหุ้น</t>
  </si>
  <si>
    <t>จัดสรรแล้ว</t>
  </si>
  <si>
    <t>ยังไม่ได้จัดสรร</t>
  </si>
  <si>
    <t>รวม</t>
  </si>
  <si>
    <t xml:space="preserve">         ทุนจดทะเบียน </t>
  </si>
  <si>
    <t xml:space="preserve">         ทุนที่ออกและชำระแล้ว</t>
  </si>
  <si>
    <t xml:space="preserve">   สินทรัพย์ไม่หมุนเวียนอื่น</t>
  </si>
  <si>
    <t xml:space="preserve">        จัดสรรแล้ว</t>
  </si>
  <si>
    <t xml:space="preserve">              สำรองตามกฎหมาย</t>
  </si>
  <si>
    <t xml:space="preserve">        ยังไม่ได้จัดสรร</t>
  </si>
  <si>
    <t>ภาษีเงินได้</t>
  </si>
  <si>
    <t>รายได้</t>
  </si>
  <si>
    <t>ค่าใช้จ่าย</t>
  </si>
  <si>
    <t>สำรองตามกฎหมาย</t>
  </si>
  <si>
    <t>ข้อมูลเพิ่มเติมประกอบกระแสเงินสด</t>
  </si>
  <si>
    <t>กระแสเงินสดได้มาจากกิจกรรมลงทุน</t>
  </si>
  <si>
    <t>ยอดคงเหลือ ณ วันที่ 1 มกราคม 2545</t>
  </si>
  <si>
    <t xml:space="preserve">บริษัท ธนมิตร แฟคตอริ่ง จำกัด </t>
  </si>
  <si>
    <t>บาท</t>
  </si>
  <si>
    <t xml:space="preserve">   เงินมัดจำและเงินประกัน</t>
  </si>
  <si>
    <t xml:space="preserve">   เจ้าหนี้จากการซื้อสิทธิเรียกร้อง</t>
  </si>
  <si>
    <t xml:space="preserve">   เจ้าหนี้เงินประกันจากการซื้อสิทธิเรียกร้อง</t>
  </si>
  <si>
    <t>หนี้สินไม่หมุนเวียน</t>
  </si>
  <si>
    <t xml:space="preserve">         รวมหนี้สินไม่หมุนเวียน</t>
  </si>
  <si>
    <t xml:space="preserve">            รวมหนี้สิน</t>
  </si>
  <si>
    <t xml:space="preserve">              หุ้นสามัญ 4,000,000 หุ้น มูลค่าหุ้นละ 10 บาท</t>
  </si>
  <si>
    <t xml:space="preserve">   ส่วนลดรับจากการรับโอนสิทธิเรียกร้อง</t>
  </si>
  <si>
    <t xml:space="preserve">   ค่าธรรมเนียม และบริการ</t>
  </si>
  <si>
    <t xml:space="preserve"> -</t>
  </si>
  <si>
    <t xml:space="preserve">      สินทรัพย์หมุนเวียนอื่น(เพิ่มขึ้น)</t>
  </si>
  <si>
    <t xml:space="preserve">      สินทรัพย์ไม่หมุนเวียนอื่นลดลง</t>
  </si>
  <si>
    <t xml:space="preserve">      เจ้าหนี้จากการซื้อสิทธิเรียกร้องเพิ่มขึ้น</t>
  </si>
  <si>
    <t xml:space="preserve">      เจ้าหนี้เงินประกันจากการซื้อสิทธิเรียกร้องเพิ่มขึ้น</t>
  </si>
  <si>
    <t>ดอกเบี้ยจ่าย (หมายเหตุ 4)</t>
  </si>
  <si>
    <t>-</t>
  </si>
  <si>
    <t xml:space="preserve">   รายได้อื่น</t>
  </si>
  <si>
    <t xml:space="preserve">      หนี้สงสัยจะสูญได้รับคืน</t>
  </si>
  <si>
    <t xml:space="preserve">      เงินมัดจำและเงินประกันลดลง</t>
  </si>
  <si>
    <t xml:space="preserve">   ลูกหนี้สิทธิเรียกร้องในการชำระหนี้ - สุทธิ (หมายเหตุ 3 4 และ 5)</t>
  </si>
  <si>
    <t xml:space="preserve">              รวมส่วนของผู้ถือหุ้น</t>
  </si>
  <si>
    <t xml:space="preserve">              รวมหนี้สินและส่วนของผู้ถือหุ้น</t>
  </si>
  <si>
    <t>ยอดคงเหลือ ณ วันที่ 1 มกราคม 2544</t>
  </si>
  <si>
    <t xml:space="preserve">      ลูกหนี้สิทธิเรียกร้องในการชำระหนี้(เพิ่มขึ้น)</t>
  </si>
  <si>
    <t xml:space="preserve">           เงินสดสุทธิ(ใช้ไปใน)กิจกรรมลงทุน</t>
  </si>
  <si>
    <t>เงินสดและรายการเทียบเท่าเงินสด(ลดลง)เพิ่มขึ้นสุทธิ</t>
  </si>
  <si>
    <t xml:space="preserve">      จ่ายเงินปันผล</t>
  </si>
  <si>
    <t>กำไรต่อหุ้นขั้นพื้นฐาน</t>
  </si>
  <si>
    <t xml:space="preserve">      เงินสดจ่ายในการซื้ออุปกรณ์</t>
  </si>
  <si>
    <t>(หน่วย  : บาท)</t>
  </si>
  <si>
    <t xml:space="preserve">           เงินสดสุทธิ(ใช้ไปใน)กิจกรรมดำเนินงาน</t>
  </si>
  <si>
    <t xml:space="preserve">              เงินสดสุทธิได้มาจากกิจกรรมจัดหาเงิน</t>
  </si>
  <si>
    <t xml:space="preserve">      เงินสดรับจากการเพิ่มทุน</t>
  </si>
  <si>
    <t xml:space="preserve">              หุ้นสามัญ 4,000,000 หุ้น ชำระเต็มมูลค่าแล้ว</t>
  </si>
  <si>
    <t>งบดุล ณ วันที่ 31 ธันวาคม 2545 และ 2544</t>
  </si>
  <si>
    <t>2544</t>
  </si>
  <si>
    <t>สำหรับปีสิ้นสุดวันที่ 31 ธันวาคม 2545 และ 2544</t>
  </si>
  <si>
    <t xml:space="preserve">      ภาษีถูกหัก ณ ที่จ่ายไม่ขอคืน</t>
  </si>
  <si>
    <t>ยอดคงเหลือ ณ วันที่ 31 ธันวาคม 2545</t>
  </si>
  <si>
    <t>ยอดคงเหลือ ณ วันที่ 31 ธันวาคม 2544</t>
  </si>
  <si>
    <t xml:space="preserve">      หนี้สูญและค่าเผื่อหนี้สงสัยจะสูญ</t>
  </si>
  <si>
    <t xml:space="preserve">      เงินกู้ยืมระยะยาว(ลดลง)</t>
  </si>
  <si>
    <t xml:space="preserve">      เงินเบิกเกินบัญชีและเงินกู้ยืมระยะสั้นจากสถาบันการเงินเพิ่มขึ้น</t>
  </si>
  <si>
    <t xml:space="preserve">   เงินสดจ่ายในระหว่างปี</t>
  </si>
  <si>
    <t xml:space="preserve">   อุปกรณ์ - สุทธิ (หมายเหตุ 3 และ 6)</t>
  </si>
  <si>
    <t xml:space="preserve">   เงินเบิกเกินบัญชีและเงินกู้ยืมระยะสั้นจากสถาบันการเงิน (หมายเหตุ 4 และ 7)</t>
  </si>
  <si>
    <t xml:space="preserve">   เงินกู้ยืมระยะยาวที่ถึงกำหนดชำระภายในหนึ่งปี (หมายเหตุ 8)</t>
  </si>
  <si>
    <t xml:space="preserve">   เงินกู้ยืมระยะยาว (หมายเหตุ 8)</t>
  </si>
  <si>
    <t xml:space="preserve">   ทุนเรือนหุ้น (หมายเหตุ 9)</t>
  </si>
  <si>
    <t xml:space="preserve">   กำไรสะสม (หมายเหตุ 10)</t>
  </si>
  <si>
    <t xml:space="preserve">   ค่าใช้จ่ายในการบริหาร (หมายเหตุ 2 และ 4)</t>
  </si>
  <si>
    <t>เงินปันผล (หมายเหตุ 10)</t>
  </si>
  <si>
    <t>สำรองตามกฎหมาย (หมายเหตุ 10)</t>
  </si>
  <si>
    <t>หุ้นสามัญ (หมายเหตุ 9)</t>
  </si>
  <si>
    <t xml:space="preserve">      หนี้สินหมุนเวียนอื่นเพิ่มขึ้น</t>
  </si>
  <si>
    <t xml:space="preserve">   เงินสดและเงินฝากสถาบันการเงิน (หมายเหตุ 4)</t>
  </si>
  <si>
    <t>เงินสดและรายการเทียบเท่าเงินสดต้นปี</t>
  </si>
  <si>
    <t>เงินสดและรายการเทียบเท่าเงินสดปลายปี</t>
  </si>
  <si>
    <t>(ยังไม่ได้ตรวจสอบหรือสอบทาน)</t>
  </si>
  <si>
    <t xml:space="preserve">   ส่วนเกินมูลค่าหุ้นสามัญ (หมายเหตุ 9)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</si>
</sst>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\t#,##0_);\(\t#,##0\)"/>
    <numFmt numFmtId="208" formatCode="\t#,##0_);[Red]\(\t#,##0\)"/>
    <numFmt numFmtId="209" formatCode="_(&quot;฿&quot;* \t#,##0_);_(&quot;฿&quot;* \(\t#,##0\);_(&quot;฿&quot;* &quot;-&quot;_);_(@_)"/>
    <numFmt numFmtId="210" formatCode="d\ \ด\ด\ด\ด\ &quot;พ.ศ.&quot;\ \b\b\b\b"/>
    <numFmt numFmtId="211" formatCode="\ว\ \ด\ด\ด\ด\ &quot;ค.ศ.&quot;\ \ค\ค\ค\ค"/>
    <numFmt numFmtId="212" formatCode="&quot;วันที่&quot;\ \ว\ \ด\ด\ด\ด\ \ป\ป\ป\ป"/>
    <numFmt numFmtId="213" formatCode="d\ \ด\ด\ด\ \b\b"/>
    <numFmt numFmtId="214" formatCode="\ว\ \ด\ด\ด\ \ป\ป"/>
    <numFmt numFmtId="215" formatCode="\ช\ช\:\น\น\:\ท\ท"/>
    <numFmt numFmtId="216" formatCode="\ช\.\น\น\ &quot;น.&quot;"/>
    <numFmt numFmtId="217" formatCode="\t0.00E+00"/>
    <numFmt numFmtId="218" formatCode="&quot;฿&quot;\t#,##0_);\(&quot;฿&quot;\t#,##0\)"/>
    <numFmt numFmtId="219" formatCode="&quot;฿&quot;\t#,##0_);[Red]\(&quot;฿&quot;\t#,##0\)"/>
    <numFmt numFmtId="220" formatCode="_(\฿* \t#,##0_);_(\฿* \(\t#,##0\);_(\฿* &quot;-&quot;_);_(@_)"/>
    <numFmt numFmtId="221" formatCode="\฿\t#,##0_);\(\฿\t#,##0\)"/>
    <numFmt numFmtId="222" formatCode="\฿\t#,##0_);[Red]\(\฿\t#,##0\)"/>
    <numFmt numFmtId="223" formatCode="&quot;฿&quot;#,##0_);\(&quot;฿&quot;#,##0\)"/>
    <numFmt numFmtId="224" formatCode="&quot;฿&quot;#,##0_);[Red]\(&quot;฿&quot;#,##0\)"/>
    <numFmt numFmtId="225" formatCode="&quot;฿&quot;#,##0.00_);\(&quot;฿&quot;#,##0.00\)"/>
    <numFmt numFmtId="226" formatCode="&quot;฿&quot;#,##0.00_);[Red]\(&quot;฿&quot;#,##0.00\)"/>
    <numFmt numFmtId="227" formatCode="_(&quot;฿&quot;* #,##0_);_(&quot;฿&quot;* \(#,##0\);_(&quot;฿&quot;* &quot;-&quot;_);_(@_)"/>
    <numFmt numFmtId="228" formatCode="_(&quot;฿&quot;* #,##0.00_);_(&quot;฿&quot;* \(#,##0.00\);_(&quot;฿&quot;* &quot;-&quot;??_);_(@_)"/>
    <numFmt numFmtId="229" formatCode="\t#,##0.00_);\(\t#,##0.00\)"/>
    <numFmt numFmtId="230" formatCode="\t#,##0.00_);[Red]\(\t#,##0.00\)"/>
    <numFmt numFmtId="231" formatCode="&quot;$&quot;\t#,##0_);\(&quot;$&quot;\t#,##0\)"/>
    <numFmt numFmtId="232" formatCode="&quot;$&quot;\t#,##0_);[Red]\(&quot;$&quot;\t#,##0\)"/>
    <numFmt numFmtId="233" formatCode="&quot;$&quot;\t#,##0.00_);\(&quot;$&quot;\t#,##0.00\)"/>
    <numFmt numFmtId="234" formatCode="&quot;$&quot;\t#,##0.00_);[Red]\(&quot;$&quot;\t#,##0.00\)"/>
    <numFmt numFmtId="235" formatCode="\t#\ \t0/\t0"/>
    <numFmt numFmtId="236" formatCode="\t#\ \t00/\t00"/>
    <numFmt numFmtId="237" formatCode="d\ \ด\ด\ด\ด\ \b\b\b\b"/>
    <numFmt numFmtId="238" formatCode="\ว\ \ด\ด\ด\ด\ \ป\ป\ป\ป"/>
    <numFmt numFmtId="239" formatCode="\ช\:\น\น\:ss"/>
    <numFmt numFmtId="240" formatCode="#,##0.00\ ;\(#,##0.00\)"/>
    <numFmt numFmtId="241" formatCode="#,##0\ ;\(#,##0\)"/>
    <numFmt numFmtId="242" formatCode="#,##0.000"/>
    <numFmt numFmtId="243" formatCode="#,##0.0"/>
    <numFmt numFmtId="244" formatCode="_-* #,##0_-;\-* #,##0_-;_-* &quot;-&quot;??_-;_-@_-"/>
    <numFmt numFmtId="245" formatCode="#,##0.00;\(#,##0.00\)"/>
    <numFmt numFmtId="246" formatCode="#,##0.00;\ \(#,##0.00\)"/>
  </numFmts>
  <fonts count="8">
    <font>
      <sz val="15"/>
      <name val="Angsana New"/>
      <family val="1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ApFont"/>
      <family val="0"/>
    </font>
    <font>
      <sz val="14"/>
      <name val="Cordia New"/>
      <family val="0"/>
    </font>
    <font>
      <sz val="14"/>
      <name val="Angsana New"/>
      <family val="1"/>
    </font>
    <font>
      <u val="single"/>
      <sz val="14"/>
      <name val="Angsana New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194" fontId="5" fillId="0" borderId="0" applyFont="0" applyFill="0" applyBorder="0" applyAlignment="0" applyProtection="0"/>
    <xf numFmtId="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center"/>
    </xf>
    <xf numFmtId="4" fontId="6" fillId="0" borderId="0" xfId="15" applyFont="1" applyAlignment="1">
      <alignment horizontal="center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 horizontal="centerContinuous"/>
    </xf>
    <xf numFmtId="4" fontId="6" fillId="0" borderId="0" xfId="15" applyFont="1" applyAlignment="1" quotePrefix="1">
      <alignment horizontal="center"/>
    </xf>
    <xf numFmtId="49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" fontId="7" fillId="0" borderId="0" xfId="15" applyFont="1" applyAlignment="1">
      <alignment horizontal="center"/>
    </xf>
    <xf numFmtId="4" fontId="6" fillId="0" borderId="0" xfId="15" applyFont="1" applyAlignment="1">
      <alignment/>
    </xf>
    <xf numFmtId="241" fontId="6" fillId="0" borderId="0" xfId="0" applyNumberFormat="1" applyFont="1" applyAlignment="1">
      <alignment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 quotePrefix="1">
      <alignment/>
    </xf>
    <xf numFmtId="4" fontId="6" fillId="0" borderId="1" xfId="15" applyFont="1" applyBorder="1" applyAlignment="1">
      <alignment/>
    </xf>
    <xf numFmtId="4" fontId="6" fillId="0" borderId="0" xfId="15" applyFont="1" applyBorder="1" applyAlignment="1">
      <alignment/>
    </xf>
    <xf numFmtId="3" fontId="6" fillId="0" borderId="0" xfId="15" applyNumberFormat="1" applyFont="1" applyAlignment="1">
      <alignment/>
    </xf>
    <xf numFmtId="241" fontId="6" fillId="0" borderId="0" xfId="0" applyNumberFormat="1" applyFont="1" applyAlignment="1" quotePrefix="1">
      <alignment horizontal="left"/>
    </xf>
    <xf numFmtId="4" fontId="6" fillId="0" borderId="0" xfId="15" applyFont="1" applyBorder="1" applyAlignment="1">
      <alignment horizontal="center"/>
    </xf>
    <xf numFmtId="4" fontId="7" fillId="0" borderId="0" xfId="15" applyFont="1" applyBorder="1" applyAlignment="1">
      <alignment horizontal="center"/>
    </xf>
    <xf numFmtId="4" fontId="6" fillId="0" borderId="2" xfId="15" applyFont="1" applyBorder="1" applyAlignment="1">
      <alignment horizontal="center"/>
    </xf>
    <xf numFmtId="241" fontId="6" fillId="0" borderId="0" xfId="0" applyNumberFormat="1" applyFont="1" applyBorder="1" applyAlignment="1">
      <alignment/>
    </xf>
    <xf numFmtId="240" fontId="6" fillId="0" borderId="0" xfId="0" applyNumberFormat="1" applyFont="1" applyBorder="1" applyAlignment="1">
      <alignment/>
    </xf>
    <xf numFmtId="0" fontId="6" fillId="0" borderId="0" xfId="0" applyFont="1" applyAlignment="1" quotePrefix="1">
      <alignment horizontal="centerContinuous"/>
    </xf>
    <xf numFmtId="4" fontId="6" fillId="0" borderId="0" xfId="15" applyFont="1" applyBorder="1" applyAlignment="1">
      <alignment horizontal="right"/>
    </xf>
    <xf numFmtId="4" fontId="6" fillId="0" borderId="0" xfId="15" applyFont="1" applyBorder="1" applyAlignment="1">
      <alignment/>
    </xf>
    <xf numFmtId="39" fontId="6" fillId="0" borderId="0" xfId="15" applyNumberFormat="1" applyFont="1" applyBorder="1" applyAlignment="1">
      <alignment/>
    </xf>
    <xf numFmtId="43" fontId="6" fillId="0" borderId="0" xfId="15" applyNumberFormat="1" applyFont="1" applyAlignment="1">
      <alignment/>
    </xf>
    <xf numFmtId="244" fontId="6" fillId="0" borderId="0" xfId="16" applyNumberFormat="1" applyFont="1" applyAlignment="1">
      <alignment/>
    </xf>
    <xf numFmtId="244" fontId="6" fillId="0" borderId="0" xfId="16" applyNumberFormat="1" applyFont="1" applyAlignment="1">
      <alignment horizontal="left" vertical="justify"/>
    </xf>
    <xf numFmtId="4" fontId="6" fillId="0" borderId="0" xfId="15" applyFont="1" applyAlignment="1">
      <alignment horizontal="center" vertical="justify"/>
    </xf>
    <xf numFmtId="4" fontId="6" fillId="0" borderId="0" xfId="15" applyFont="1" applyBorder="1" applyAlignment="1">
      <alignment horizontal="center" vertical="justify"/>
    </xf>
    <xf numFmtId="4" fontId="6" fillId="0" borderId="1" xfId="15" applyFont="1" applyBorder="1" applyAlignment="1">
      <alignment horizontal="center"/>
    </xf>
    <xf numFmtId="4" fontId="6" fillId="0" borderId="1" xfId="15" applyFont="1" applyBorder="1" applyAlignment="1">
      <alignment horizontal="center" vertical="justify"/>
    </xf>
    <xf numFmtId="4" fontId="6" fillId="0" borderId="2" xfId="15" applyFont="1" applyBorder="1" applyAlignment="1">
      <alignment horizontal="center" vertical="justify"/>
    </xf>
    <xf numFmtId="244" fontId="6" fillId="0" borderId="0" xfId="16" applyNumberFormat="1" applyFont="1" applyBorder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 quotePrefix="1">
      <alignment horizontal="left"/>
    </xf>
    <xf numFmtId="39" fontId="6" fillId="0" borderId="0" xfId="15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15" applyNumberFormat="1" applyFont="1" applyAlignment="1">
      <alignment horizontal="center"/>
    </xf>
    <xf numFmtId="43" fontId="6" fillId="0" borderId="0" xfId="15" applyNumberFormat="1" applyFont="1" applyAlignment="1">
      <alignment/>
    </xf>
    <xf numFmtId="43" fontId="6" fillId="0" borderId="0" xfId="15" applyNumberFormat="1" applyFont="1" applyAlignment="1">
      <alignment horizontal="right"/>
    </xf>
    <xf numFmtId="43" fontId="6" fillId="0" borderId="2" xfId="15" applyNumberFormat="1" applyFont="1" applyBorder="1" applyAlignment="1">
      <alignment/>
    </xf>
    <xf numFmtId="43" fontId="6" fillId="0" borderId="1" xfId="15" applyNumberFormat="1" applyFont="1" applyBorder="1" applyAlignment="1">
      <alignment/>
    </xf>
    <xf numFmtId="43" fontId="6" fillId="0" borderId="3" xfId="15" applyNumberFormat="1" applyFont="1" applyBorder="1" applyAlignment="1">
      <alignment/>
    </xf>
    <xf numFmtId="43" fontId="6" fillId="0" borderId="4" xfId="15" applyNumberFormat="1" applyFont="1" applyBorder="1" applyAlignment="1">
      <alignment/>
    </xf>
    <xf numFmtId="43" fontId="6" fillId="0" borderId="0" xfId="15" applyNumberFormat="1" applyFont="1" applyBorder="1" applyAlignment="1">
      <alignment/>
    </xf>
    <xf numFmtId="43" fontId="6" fillId="0" borderId="0" xfId="0" applyNumberFormat="1" applyFont="1" applyAlignment="1">
      <alignment/>
    </xf>
    <xf numFmtId="43" fontId="6" fillId="0" borderId="0" xfId="0" applyNumberFormat="1" applyFont="1" applyBorder="1" applyAlignment="1">
      <alignment/>
    </xf>
    <xf numFmtId="43" fontId="6" fillId="0" borderId="5" xfId="15" applyNumberFormat="1" applyFont="1" applyBorder="1" applyAlignment="1">
      <alignment/>
    </xf>
    <xf numFmtId="43" fontId="7" fillId="0" borderId="0" xfId="0" applyNumberFormat="1" applyFont="1" applyAlignment="1">
      <alignment horizontal="center"/>
    </xf>
    <xf numFmtId="43" fontId="6" fillId="0" borderId="0" xfId="15" applyNumberFormat="1" applyFont="1" applyAlignment="1">
      <alignment horizontal="center"/>
    </xf>
    <xf numFmtId="43" fontId="6" fillId="0" borderId="6" xfId="15" applyNumberFormat="1" applyFont="1" applyBorder="1" applyAlignment="1">
      <alignment/>
    </xf>
    <xf numFmtId="240" fontId="6" fillId="0" borderId="0" xfId="15" applyNumberFormat="1" applyFont="1" applyAlignment="1">
      <alignment/>
    </xf>
    <xf numFmtId="240" fontId="6" fillId="0" borderId="0" xfId="15" applyNumberFormat="1" applyFont="1" applyBorder="1" applyAlignment="1">
      <alignment/>
    </xf>
    <xf numFmtId="240" fontId="6" fillId="0" borderId="0" xfId="15" applyNumberFormat="1" applyFont="1" applyAlignment="1">
      <alignment horizontal="right"/>
    </xf>
    <xf numFmtId="240" fontId="6" fillId="0" borderId="0" xfId="15" applyNumberFormat="1" applyFont="1" applyAlignment="1">
      <alignment horizontal="center"/>
    </xf>
    <xf numFmtId="240" fontId="6" fillId="0" borderId="4" xfId="15" applyNumberFormat="1" applyFont="1" applyBorder="1" applyAlignment="1">
      <alignment/>
    </xf>
    <xf numFmtId="240" fontId="6" fillId="0" borderId="4" xfId="15" applyNumberFormat="1" applyFont="1" applyBorder="1" applyAlignment="1">
      <alignment horizontal="right"/>
    </xf>
    <xf numFmtId="240" fontId="6" fillId="0" borderId="0" xfId="15" applyNumberFormat="1" applyFont="1" applyBorder="1" applyAlignment="1">
      <alignment horizontal="right"/>
    </xf>
    <xf numFmtId="240" fontId="6" fillId="0" borderId="4" xfId="15" applyNumberFormat="1" applyFont="1" applyBorder="1" applyAlignment="1">
      <alignment/>
    </xf>
    <xf numFmtId="43" fontId="6" fillId="0" borderId="2" xfId="15" applyNumberFormat="1" applyFont="1" applyBorder="1" applyAlignment="1">
      <alignment horizontal="center"/>
    </xf>
    <xf numFmtId="43" fontId="6" fillId="0" borderId="3" xfId="15" applyNumberFormat="1" applyFont="1" applyBorder="1" applyAlignment="1">
      <alignment horizontal="center"/>
    </xf>
    <xf numFmtId="43" fontId="6" fillId="0" borderId="0" xfId="15" applyNumberFormat="1" applyFont="1" applyBorder="1" applyAlignment="1">
      <alignment horizontal="center"/>
    </xf>
    <xf numFmtId="43" fontId="6" fillId="0" borderId="2" xfId="15" applyNumberFormat="1" applyFont="1" applyBorder="1" applyAlignment="1">
      <alignment/>
    </xf>
    <xf numFmtId="246" fontId="6" fillId="0" borderId="0" xfId="0" applyNumberFormat="1" applyFont="1" applyAlignment="1" quotePrefix="1">
      <alignment/>
    </xf>
    <xf numFmtId="244" fontId="7" fillId="0" borderId="0" xfId="16" applyNumberFormat="1" applyFont="1" applyAlignment="1" quotePrefix="1">
      <alignment/>
    </xf>
    <xf numFmtId="4" fontId="6" fillId="0" borderId="2" xfId="15" applyFont="1" applyBorder="1" applyAlignment="1">
      <alignment horizontal="center"/>
    </xf>
    <xf numFmtId="244" fontId="6" fillId="0" borderId="0" xfId="16" applyNumberFormat="1" applyFont="1" applyAlignment="1">
      <alignment horizontal="center" vertical="justify"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 quotePrefix="1">
      <alignment horizontal="center"/>
    </xf>
  </cellXfs>
  <cellStyles count="5">
    <cellStyle name="Normal" xfId="0"/>
    <cellStyle name="Comma" xfId="15"/>
    <cellStyle name="Comma_Chg in share" xfId="16"/>
    <cellStyle name="Currency" xfId="17"/>
    <cellStyle name="Percent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showGridLines="0" tabSelected="1" zoomScaleSheetLayoutView="100" workbookViewId="0" topLeftCell="A1">
      <selection activeCell="B9" sqref="B9"/>
    </sheetView>
  </sheetViews>
  <sheetFormatPr defaultColWidth="9.140625" defaultRowHeight="22.5" customHeight="1"/>
  <cols>
    <col min="1" max="1" width="33.7109375" style="2" customWidth="1"/>
    <col min="2" max="2" width="14.7109375" style="11" customWidth="1"/>
    <col min="3" max="3" width="2.7109375" style="11" customWidth="1"/>
    <col min="4" max="4" width="11.7109375" style="11" customWidth="1"/>
    <col min="5" max="5" width="2.7109375" style="11" customWidth="1"/>
    <col min="6" max="6" width="13.57421875" style="11" customWidth="1"/>
    <col min="7" max="7" width="2.7109375" style="11" customWidth="1"/>
    <col min="8" max="8" width="12.7109375" style="11" customWidth="1"/>
    <col min="9" max="9" width="2.7109375" style="11" customWidth="1"/>
    <col min="10" max="10" width="12.7109375" style="11" customWidth="1"/>
    <col min="11" max="16384" width="9.140625" style="2" customWidth="1"/>
  </cols>
  <sheetData>
    <row r="1" spans="1:10" s="30" customFormat="1" ht="22.5" customHeight="1">
      <c r="A1" s="73" t="s">
        <v>49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s="30" customFormat="1" ht="22.5" customHeight="1">
      <c r="A2" s="73" t="s">
        <v>29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s="30" customFormat="1" ht="22.5" customHeight="1">
      <c r="A3" s="73" t="s">
        <v>87</v>
      </c>
      <c r="B3" s="73"/>
      <c r="C3" s="73"/>
      <c r="D3" s="73"/>
      <c r="E3" s="73"/>
      <c r="F3" s="73"/>
      <c r="G3" s="73"/>
      <c r="H3" s="73"/>
      <c r="I3" s="73"/>
      <c r="J3" s="73"/>
    </row>
    <row r="4" spans="1:10" s="30" customFormat="1" ht="22.5" customHeight="1">
      <c r="A4" s="31" t="s">
        <v>80</v>
      </c>
      <c r="B4" s="11"/>
      <c r="C4" s="17"/>
      <c r="D4" s="11"/>
      <c r="E4" s="11"/>
      <c r="F4" s="72" t="s">
        <v>25</v>
      </c>
      <c r="G4" s="72"/>
      <c r="H4" s="72"/>
      <c r="I4" s="17"/>
      <c r="J4" s="11"/>
    </row>
    <row r="5" spans="2:10" s="30" customFormat="1" ht="22.5" customHeight="1">
      <c r="B5" s="32" t="s">
        <v>4</v>
      </c>
      <c r="C5" s="20"/>
      <c r="D5" s="32" t="s">
        <v>30</v>
      </c>
      <c r="E5" s="33"/>
      <c r="F5" s="34" t="s">
        <v>33</v>
      </c>
      <c r="G5" s="16"/>
      <c r="H5" s="35" t="s">
        <v>34</v>
      </c>
      <c r="I5" s="20"/>
      <c r="J5" s="33" t="s">
        <v>35</v>
      </c>
    </row>
    <row r="6" spans="2:12" s="30" customFormat="1" ht="22.5" customHeight="1">
      <c r="B6" s="36" t="s">
        <v>31</v>
      </c>
      <c r="C6" s="20"/>
      <c r="D6" s="36" t="s">
        <v>32</v>
      </c>
      <c r="E6" s="33"/>
      <c r="F6" s="22" t="s">
        <v>45</v>
      </c>
      <c r="G6" s="20"/>
      <c r="H6" s="36"/>
      <c r="I6" s="20"/>
      <c r="J6" s="36"/>
      <c r="K6" s="37"/>
      <c r="L6" s="37"/>
    </row>
    <row r="7" spans="1:10" s="30" customFormat="1" ht="22.5" customHeight="1">
      <c r="A7" s="71" t="s">
        <v>23</v>
      </c>
      <c r="B7" s="11"/>
      <c r="C7" s="17"/>
      <c r="D7" s="11"/>
      <c r="E7" s="11"/>
      <c r="F7" s="17"/>
      <c r="G7" s="17"/>
      <c r="H7" s="11"/>
      <c r="I7" s="17"/>
      <c r="J7" s="11"/>
    </row>
    <row r="8" spans="1:10" s="30" customFormat="1" ht="22.5" customHeight="1">
      <c r="A8" s="30" t="s">
        <v>48</v>
      </c>
      <c r="B8" s="58">
        <v>40000000</v>
      </c>
      <c r="C8" s="59"/>
      <c r="D8" s="60">
        <v>2000000</v>
      </c>
      <c r="E8" s="60"/>
      <c r="F8" s="60">
        <v>100000</v>
      </c>
      <c r="G8" s="59"/>
      <c r="H8" s="60">
        <v>6136879.51</v>
      </c>
      <c r="I8" s="60"/>
      <c r="J8" s="60">
        <f>SUM(B8:H8)</f>
        <v>48236879.51</v>
      </c>
    </row>
    <row r="9" spans="1:10" s="30" customFormat="1" ht="22.5" customHeight="1">
      <c r="A9" s="30" t="s">
        <v>24</v>
      </c>
      <c r="B9" s="61" t="s">
        <v>66</v>
      </c>
      <c r="C9" s="59"/>
      <c r="D9" s="61" t="s">
        <v>66</v>
      </c>
      <c r="E9" s="61"/>
      <c r="F9" s="61" t="s">
        <v>66</v>
      </c>
      <c r="G9" s="59"/>
      <c r="H9" s="60">
        <f>'FS'!D75</f>
        <v>8343422.220000001</v>
      </c>
      <c r="I9" s="59"/>
      <c r="J9" s="60">
        <f>SUM(B9:H9)</f>
        <v>8343422.220000001</v>
      </c>
    </row>
    <row r="10" spans="1:10" s="30" customFormat="1" ht="22.5" customHeight="1">
      <c r="A10" s="30" t="s">
        <v>102</v>
      </c>
      <c r="B10" s="61" t="s">
        <v>66</v>
      </c>
      <c r="C10" s="59"/>
      <c r="D10" s="61" t="s">
        <v>66</v>
      </c>
      <c r="E10" s="61"/>
      <c r="F10" s="61" t="s">
        <v>66</v>
      </c>
      <c r="G10" s="59"/>
      <c r="H10" s="60">
        <v>-4000000</v>
      </c>
      <c r="I10" s="59"/>
      <c r="J10" s="60">
        <f>SUM(B10:H10)</f>
        <v>-4000000</v>
      </c>
    </row>
    <row r="11" spans="1:10" s="30" customFormat="1" ht="22.5" customHeight="1">
      <c r="A11" s="30" t="s">
        <v>103</v>
      </c>
      <c r="B11" s="61" t="s">
        <v>66</v>
      </c>
      <c r="C11" s="59"/>
      <c r="D11" s="61" t="s">
        <v>66</v>
      </c>
      <c r="E11" s="61"/>
      <c r="F11" s="58">
        <v>260000</v>
      </c>
      <c r="G11" s="59"/>
      <c r="H11" s="60">
        <v>-260000</v>
      </c>
      <c r="I11" s="59"/>
      <c r="J11" s="61" t="s">
        <v>66</v>
      </c>
    </row>
    <row r="12" spans="1:10" s="30" customFormat="1" ht="22.5" customHeight="1" thickBot="1">
      <c r="A12" s="30" t="s">
        <v>89</v>
      </c>
      <c r="B12" s="62">
        <f>SUM(B8:B11)</f>
        <v>40000000</v>
      </c>
      <c r="C12" s="59"/>
      <c r="D12" s="63">
        <f>SUM(D8:D11)</f>
        <v>2000000</v>
      </c>
      <c r="E12" s="64"/>
      <c r="F12" s="63">
        <f>SUM(F8:F11)</f>
        <v>360000</v>
      </c>
      <c r="G12" s="59"/>
      <c r="H12" s="62">
        <f>SUM(H8:H11)</f>
        <v>10220301.73</v>
      </c>
      <c r="I12" s="59"/>
      <c r="J12" s="62">
        <f>SUM(J8:J11)</f>
        <v>52580301.73</v>
      </c>
    </row>
    <row r="13" spans="1:10" s="30" customFormat="1" ht="22.5" customHeight="1" thickTop="1">
      <c r="A13" s="71" t="s">
        <v>86</v>
      </c>
      <c r="B13" s="17"/>
      <c r="C13" s="17"/>
      <c r="D13" s="20"/>
      <c r="E13" s="20"/>
      <c r="F13" s="20"/>
      <c r="G13" s="17"/>
      <c r="H13" s="17"/>
      <c r="I13" s="17"/>
      <c r="J13" s="17"/>
    </row>
    <row r="14" spans="1:10" s="30" customFormat="1" ht="22.5" customHeight="1">
      <c r="A14" s="70" t="s">
        <v>109</v>
      </c>
      <c r="B14" s="17"/>
      <c r="C14" s="17"/>
      <c r="D14" s="20"/>
      <c r="E14" s="20"/>
      <c r="F14" s="20"/>
      <c r="G14" s="17"/>
      <c r="H14" s="17"/>
      <c r="I14" s="17"/>
      <c r="J14" s="17"/>
    </row>
    <row r="15" spans="1:10" s="30" customFormat="1" ht="22.5" customHeight="1">
      <c r="A15" s="30" t="s">
        <v>73</v>
      </c>
      <c r="B15" s="58">
        <v>20000000</v>
      </c>
      <c r="C15" s="59"/>
      <c r="D15" s="61" t="s">
        <v>66</v>
      </c>
      <c r="E15" s="60"/>
      <c r="F15" s="61" t="s">
        <v>66</v>
      </c>
      <c r="G15" s="59"/>
      <c r="H15" s="60">
        <v>2058036.38</v>
      </c>
      <c r="I15" s="60"/>
      <c r="J15" s="60">
        <f>SUM(B15:H15)</f>
        <v>22058036.38</v>
      </c>
    </row>
    <row r="16" spans="1:10" s="30" customFormat="1" ht="22.5" customHeight="1">
      <c r="A16" s="30" t="s">
        <v>24</v>
      </c>
      <c r="B16" s="61" t="s">
        <v>66</v>
      </c>
      <c r="C16" s="59"/>
      <c r="D16" s="61" t="s">
        <v>66</v>
      </c>
      <c r="E16" s="61"/>
      <c r="F16" s="61" t="s">
        <v>66</v>
      </c>
      <c r="G16" s="59"/>
      <c r="H16" s="60">
        <f>'FS'!F75</f>
        <v>5178843.129999999</v>
      </c>
      <c r="I16" s="59"/>
      <c r="J16" s="60">
        <f>SUM(B16:H16)</f>
        <v>5178843.129999999</v>
      </c>
    </row>
    <row r="17" spans="1:10" s="30" customFormat="1" ht="22.5" customHeight="1">
      <c r="A17" s="30" t="s">
        <v>102</v>
      </c>
      <c r="B17" s="61" t="s">
        <v>66</v>
      </c>
      <c r="C17" s="59"/>
      <c r="D17" s="61" t="s">
        <v>66</v>
      </c>
      <c r="E17" s="61"/>
      <c r="F17" s="61" t="s">
        <v>66</v>
      </c>
      <c r="G17" s="59"/>
      <c r="H17" s="60">
        <v>-1000000</v>
      </c>
      <c r="I17" s="59"/>
      <c r="J17" s="60">
        <f>SUM(B17:H17)</f>
        <v>-1000000</v>
      </c>
    </row>
    <row r="18" spans="1:10" s="30" customFormat="1" ht="22.5" customHeight="1">
      <c r="A18" s="30" t="s">
        <v>103</v>
      </c>
      <c r="B18" s="61" t="s">
        <v>66</v>
      </c>
      <c r="C18" s="59"/>
      <c r="D18" s="61" t="s">
        <v>66</v>
      </c>
      <c r="E18" s="61"/>
      <c r="F18" s="58">
        <v>100000</v>
      </c>
      <c r="G18" s="59"/>
      <c r="H18" s="60">
        <v>-100000</v>
      </c>
      <c r="I18" s="59"/>
      <c r="J18" s="61" t="s">
        <v>66</v>
      </c>
    </row>
    <row r="19" spans="1:10" s="30" customFormat="1" ht="22.5" customHeight="1">
      <c r="A19" s="30" t="s">
        <v>104</v>
      </c>
      <c r="B19" s="58">
        <v>20000000</v>
      </c>
      <c r="C19" s="59"/>
      <c r="D19" s="58">
        <v>2000000</v>
      </c>
      <c r="E19" s="60"/>
      <c r="F19" s="61" t="s">
        <v>66</v>
      </c>
      <c r="G19" s="59"/>
      <c r="H19" s="61" t="s">
        <v>66</v>
      </c>
      <c r="I19" s="60"/>
      <c r="J19" s="60">
        <f>SUM(B19:I19)</f>
        <v>22000000</v>
      </c>
    </row>
    <row r="20" spans="1:10" s="30" customFormat="1" ht="22.5" customHeight="1" thickBot="1">
      <c r="A20" s="30" t="s">
        <v>90</v>
      </c>
      <c r="B20" s="62">
        <f>SUM(B15:B19)</f>
        <v>40000000</v>
      </c>
      <c r="C20" s="59"/>
      <c r="D20" s="65">
        <f>SUM(D15:D19)</f>
        <v>2000000</v>
      </c>
      <c r="E20" s="64"/>
      <c r="F20" s="65">
        <f>SUM(F15:F19)</f>
        <v>100000</v>
      </c>
      <c r="G20" s="59"/>
      <c r="H20" s="62">
        <f>SUM(H15:H19)</f>
        <v>6136879.509999999</v>
      </c>
      <c r="I20" s="59"/>
      <c r="J20" s="62">
        <f>SUM(J15:J19)</f>
        <v>48236879.51</v>
      </c>
    </row>
    <row r="21" ht="22.5" customHeight="1" thickTop="1"/>
  </sheetData>
  <mergeCells count="4">
    <mergeCell ref="F4:H4"/>
    <mergeCell ref="A1:J1"/>
    <mergeCell ref="A2:J2"/>
    <mergeCell ref="A3:J3"/>
  </mergeCells>
  <printOptions/>
  <pageMargins left="0.73" right="0.5" top="1" bottom="0.5" header="0.5" footer="0.5"/>
  <pageSetup firstPageNumber="5" useFirstPageNumber="1" horizontalDpi="600" verticalDpi="600" orientation="portrait" paperSize="9" scale="92" r:id="rId1"/>
  <headerFooter alignWithMargins="0">
    <oddFooter>&amp;Lดูหมายเหตุประกอบงบการเงิน
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35"/>
  <sheetViews>
    <sheetView showGridLines="0" view="pageBreakPreview" zoomScaleSheetLayoutView="100" workbookViewId="0" topLeftCell="A43">
      <selection activeCell="A23" sqref="A23"/>
    </sheetView>
  </sheetViews>
  <sheetFormatPr defaultColWidth="9.140625" defaultRowHeight="24" customHeight="1"/>
  <cols>
    <col min="1" max="1" width="35.421875" style="2" customWidth="1"/>
    <col min="2" max="2" width="29.7109375" style="2" customWidth="1"/>
    <col min="3" max="3" width="6.57421875" style="2" customWidth="1"/>
    <col min="4" max="4" width="14.57421875" style="11" customWidth="1"/>
    <col min="5" max="5" width="4.00390625" style="12" customWidth="1"/>
    <col min="6" max="6" width="14.7109375" style="11" customWidth="1"/>
    <col min="7" max="7" width="4.140625" style="2" customWidth="1"/>
    <col min="8" max="16384" width="11.00390625" style="2" customWidth="1"/>
  </cols>
  <sheetData>
    <row r="1" spans="1:6" ht="21" customHeight="1">
      <c r="A1" s="74" t="s">
        <v>49</v>
      </c>
      <c r="B1" s="74"/>
      <c r="C1" s="74"/>
      <c r="D1" s="74"/>
      <c r="E1" s="74"/>
      <c r="F1" s="74"/>
    </row>
    <row r="2" spans="1:6" ht="21" customHeight="1">
      <c r="A2" s="75" t="s">
        <v>85</v>
      </c>
      <c r="B2" s="74"/>
      <c r="C2" s="74"/>
      <c r="D2" s="74"/>
      <c r="E2" s="74"/>
      <c r="F2" s="74"/>
    </row>
    <row r="3" spans="1:6" ht="21" customHeight="1">
      <c r="A3" s="3"/>
      <c r="B3" s="1"/>
      <c r="C3" s="1"/>
      <c r="D3" s="4"/>
      <c r="E3" s="1"/>
      <c r="F3" s="4"/>
    </row>
    <row r="4" spans="1:6" ht="21" customHeight="1">
      <c r="A4" s="5"/>
      <c r="B4" s="6"/>
      <c r="C4" s="6"/>
      <c r="D4" s="7" t="s">
        <v>23</v>
      </c>
      <c r="E4" s="8"/>
      <c r="F4" s="7" t="s">
        <v>86</v>
      </c>
    </row>
    <row r="5" spans="1:6" ht="21" customHeight="1">
      <c r="A5" s="74" t="s">
        <v>0</v>
      </c>
      <c r="B5" s="74"/>
      <c r="C5" s="1"/>
      <c r="D5" s="10" t="s">
        <v>50</v>
      </c>
      <c r="E5" s="9"/>
      <c r="F5" s="10" t="s">
        <v>50</v>
      </c>
    </row>
    <row r="6" spans="1:6" ht="21" customHeight="1">
      <c r="A6" s="2" t="s">
        <v>1</v>
      </c>
      <c r="F6" s="2"/>
    </row>
    <row r="7" spans="1:6" ht="21" customHeight="1">
      <c r="A7" s="13" t="s">
        <v>106</v>
      </c>
      <c r="D7" s="45">
        <v>1025660.58</v>
      </c>
      <c r="E7" s="52"/>
      <c r="F7" s="45">
        <v>1111520.6</v>
      </c>
    </row>
    <row r="8" spans="1:6" ht="21" customHeight="1">
      <c r="A8" s="13" t="s">
        <v>70</v>
      </c>
      <c r="D8" s="45">
        <v>419530789.52</v>
      </c>
      <c r="E8" s="52"/>
      <c r="F8" s="45">
        <v>190360435.14</v>
      </c>
    </row>
    <row r="9" spans="1:6" ht="21" customHeight="1">
      <c r="A9" s="13" t="s">
        <v>8</v>
      </c>
      <c r="D9" s="47">
        <v>504010.3</v>
      </c>
      <c r="E9" s="52"/>
      <c r="F9" s="47">
        <v>113924</v>
      </c>
    </row>
    <row r="10" spans="1:6" ht="21" customHeight="1">
      <c r="A10" s="13" t="s">
        <v>9</v>
      </c>
      <c r="D10" s="45">
        <f>SUM(D7:D9)</f>
        <v>421060460.4</v>
      </c>
      <c r="E10" s="52"/>
      <c r="F10" s="45">
        <f>SUM(F7:F9)</f>
        <v>191585879.73999998</v>
      </c>
    </row>
    <row r="11" spans="1:6" ht="21" customHeight="1">
      <c r="A11" s="14" t="s">
        <v>21</v>
      </c>
      <c r="D11" s="45"/>
      <c r="E11" s="52"/>
      <c r="F11" s="45"/>
    </row>
    <row r="12" spans="1:6" ht="21" customHeight="1">
      <c r="A12" s="13" t="s">
        <v>95</v>
      </c>
      <c r="D12" s="45">
        <v>817379.33</v>
      </c>
      <c r="E12" s="52"/>
      <c r="F12" s="45">
        <v>355011.54</v>
      </c>
    </row>
    <row r="13" spans="1:6" ht="21" customHeight="1">
      <c r="A13" s="14" t="s">
        <v>51</v>
      </c>
      <c r="D13" s="45">
        <v>298657.78</v>
      </c>
      <c r="E13" s="52"/>
      <c r="F13" s="45">
        <v>583457.78</v>
      </c>
    </row>
    <row r="14" spans="1:6" ht="21" customHeight="1">
      <c r="A14" s="15" t="s">
        <v>38</v>
      </c>
      <c r="D14" s="56" t="s">
        <v>60</v>
      </c>
      <c r="E14" s="52"/>
      <c r="F14" s="45">
        <v>29883.89</v>
      </c>
    </row>
    <row r="15" spans="1:6" ht="21" customHeight="1">
      <c r="A15" s="13" t="s">
        <v>22</v>
      </c>
      <c r="D15" s="48">
        <f>SUM(D12:D14)</f>
        <v>1116037.1099999999</v>
      </c>
      <c r="E15" s="52"/>
      <c r="F15" s="48">
        <f>SUM(F12:F14)</f>
        <v>968353.2100000001</v>
      </c>
    </row>
    <row r="16" spans="1:6" ht="21" customHeight="1">
      <c r="A16" s="13"/>
      <c r="D16" s="51"/>
      <c r="E16" s="53"/>
      <c r="F16" s="51"/>
    </row>
    <row r="17" spans="1:6" ht="21" customHeight="1">
      <c r="A17" s="13"/>
      <c r="D17" s="51"/>
      <c r="E17" s="53"/>
      <c r="F17" s="51"/>
    </row>
    <row r="18" spans="1:6" ht="21" customHeight="1">
      <c r="A18" s="13"/>
      <c r="D18" s="51"/>
      <c r="E18" s="53"/>
      <c r="F18" s="51"/>
    </row>
    <row r="19" spans="1:6" ht="21" customHeight="1">
      <c r="A19" s="13"/>
      <c r="D19" s="51"/>
      <c r="E19" s="53"/>
      <c r="F19" s="51"/>
    </row>
    <row r="20" spans="1:6" ht="21" customHeight="1">
      <c r="A20" s="13"/>
      <c r="D20" s="51"/>
      <c r="E20" s="53"/>
      <c r="F20" s="51"/>
    </row>
    <row r="21" spans="1:6" ht="21" customHeight="1">
      <c r="A21" s="13"/>
      <c r="D21" s="51"/>
      <c r="E21" s="53"/>
      <c r="F21" s="51"/>
    </row>
    <row r="22" spans="1:6" ht="21" customHeight="1">
      <c r="A22" s="13"/>
      <c r="D22" s="51"/>
      <c r="E22" s="53"/>
      <c r="F22" s="51"/>
    </row>
    <row r="23" spans="1:6" ht="21" customHeight="1">
      <c r="A23" s="13"/>
      <c r="D23" s="51"/>
      <c r="E23" s="53"/>
      <c r="F23" s="51"/>
    </row>
    <row r="24" spans="1:6" ht="21" customHeight="1">
      <c r="A24" s="13"/>
      <c r="D24" s="51"/>
      <c r="E24" s="53"/>
      <c r="F24" s="51"/>
    </row>
    <row r="25" spans="1:6" ht="21" customHeight="1">
      <c r="A25" s="13"/>
      <c r="D25" s="51"/>
      <c r="E25" s="53"/>
      <c r="F25" s="51"/>
    </row>
    <row r="26" spans="1:6" ht="21" customHeight="1">
      <c r="A26" s="13"/>
      <c r="D26" s="51"/>
      <c r="E26" s="53"/>
      <c r="F26" s="51"/>
    </row>
    <row r="27" spans="1:6" ht="21" customHeight="1">
      <c r="A27" s="13"/>
      <c r="D27" s="51"/>
      <c r="E27" s="53"/>
      <c r="F27" s="51"/>
    </row>
    <row r="28" spans="1:6" ht="21" customHeight="1">
      <c r="A28" s="13"/>
      <c r="D28" s="51"/>
      <c r="E28" s="52"/>
      <c r="F28" s="51"/>
    </row>
    <row r="29" spans="1:6" ht="21" customHeight="1" thickBot="1">
      <c r="A29" s="13" t="s">
        <v>10</v>
      </c>
      <c r="D29" s="50">
        <f>SUM(D12:D14)+D10</f>
        <v>422176497.51</v>
      </c>
      <c r="E29" s="52"/>
      <c r="F29" s="50">
        <f>SUM(F12:F14)+F10</f>
        <v>192554232.95</v>
      </c>
    </row>
    <row r="30" spans="1:6" ht="21" customHeight="1" thickTop="1">
      <c r="A30" s="74" t="s">
        <v>49</v>
      </c>
      <c r="B30" s="74"/>
      <c r="C30" s="74"/>
      <c r="D30" s="74"/>
      <c r="E30" s="74"/>
      <c r="F30" s="74"/>
    </row>
    <row r="31" spans="1:6" ht="21" customHeight="1">
      <c r="A31" s="75" t="s">
        <v>85</v>
      </c>
      <c r="B31" s="74"/>
      <c r="C31" s="74"/>
      <c r="D31" s="74"/>
      <c r="E31" s="74"/>
      <c r="F31" s="74"/>
    </row>
    <row r="32" spans="1:6" ht="21" customHeight="1">
      <c r="A32" s="3"/>
      <c r="B32" s="1"/>
      <c r="C32" s="1"/>
      <c r="D32" s="4"/>
      <c r="E32" s="1"/>
      <c r="F32" s="4"/>
    </row>
    <row r="33" spans="1:6" ht="21" customHeight="1">
      <c r="A33" s="5"/>
      <c r="B33" s="6"/>
      <c r="C33" s="6"/>
      <c r="D33" s="7" t="s">
        <v>23</v>
      </c>
      <c r="E33" s="8"/>
      <c r="F33" s="7" t="s">
        <v>86</v>
      </c>
    </row>
    <row r="34" spans="1:6" ht="21" customHeight="1">
      <c r="A34" s="74" t="s">
        <v>15</v>
      </c>
      <c r="B34" s="74"/>
      <c r="C34" s="1"/>
      <c r="D34" s="10" t="s">
        <v>50</v>
      </c>
      <c r="E34" s="9"/>
      <c r="F34" s="10" t="s">
        <v>50</v>
      </c>
    </row>
    <row r="35" spans="1:6" ht="21" customHeight="1">
      <c r="A35" s="2" t="s">
        <v>16</v>
      </c>
      <c r="B35" s="14"/>
      <c r="C35" s="14"/>
      <c r="D35" s="10"/>
      <c r="E35" s="9"/>
      <c r="F35" s="10"/>
    </row>
    <row r="36" spans="1:6" ht="21" customHeight="1">
      <c r="A36" s="2" t="s">
        <v>96</v>
      </c>
      <c r="B36" s="14"/>
      <c r="C36" s="14"/>
      <c r="D36" s="46">
        <v>276059118.53</v>
      </c>
      <c r="E36" s="55"/>
      <c r="F36" s="46">
        <v>78529760.96</v>
      </c>
    </row>
    <row r="37" spans="1:6" ht="21" customHeight="1">
      <c r="A37" s="13" t="s">
        <v>52</v>
      </c>
      <c r="D37" s="45">
        <v>80078269.06</v>
      </c>
      <c r="E37" s="52"/>
      <c r="F37" s="45">
        <v>38109641.31</v>
      </c>
    </row>
    <row r="38" spans="1:6" ht="21" customHeight="1">
      <c r="A38" s="14" t="s">
        <v>53</v>
      </c>
      <c r="D38" s="45">
        <v>10586954.28</v>
      </c>
      <c r="E38" s="52"/>
      <c r="F38" s="45">
        <v>9192653.8</v>
      </c>
    </row>
    <row r="39" spans="1:6" ht="21" customHeight="1">
      <c r="A39" s="13" t="s">
        <v>97</v>
      </c>
      <c r="D39" s="56" t="s">
        <v>66</v>
      </c>
      <c r="E39" s="52"/>
      <c r="F39" s="45">
        <v>4000000</v>
      </c>
    </row>
    <row r="40" spans="1:10" ht="21" customHeight="1">
      <c r="A40" s="13" t="s">
        <v>17</v>
      </c>
      <c r="B40" s="13"/>
      <c r="C40" s="13"/>
      <c r="D40" s="47">
        <v>2871853.91</v>
      </c>
      <c r="E40" s="52"/>
      <c r="F40" s="47">
        <v>2485297.37</v>
      </c>
      <c r="J40" s="18"/>
    </row>
    <row r="41" spans="1:6" ht="21" customHeight="1">
      <c r="A41" s="13" t="s">
        <v>18</v>
      </c>
      <c r="D41" s="51">
        <f>SUM(D36:D40)</f>
        <v>369596195.78</v>
      </c>
      <c r="E41" s="52"/>
      <c r="F41" s="51">
        <f>SUM(F36:F40)</f>
        <v>132317353.44</v>
      </c>
    </row>
    <row r="42" spans="1:6" ht="21" customHeight="1">
      <c r="A42" s="14" t="s">
        <v>54</v>
      </c>
      <c r="D42" s="51"/>
      <c r="E42" s="53"/>
      <c r="F42" s="51"/>
    </row>
    <row r="43" spans="1:6" ht="21" customHeight="1">
      <c r="A43" s="14" t="s">
        <v>98</v>
      </c>
      <c r="D43" s="66" t="s">
        <v>66</v>
      </c>
      <c r="E43" s="53"/>
      <c r="F43" s="47">
        <v>12000000</v>
      </c>
    </row>
    <row r="44" spans="1:6" ht="21" customHeight="1">
      <c r="A44" s="13" t="s">
        <v>55</v>
      </c>
      <c r="D44" s="67" t="s">
        <v>66</v>
      </c>
      <c r="E44" s="53"/>
      <c r="F44" s="49">
        <f>SUM(F43)</f>
        <v>12000000</v>
      </c>
    </row>
    <row r="45" spans="1:6" ht="21" customHeight="1">
      <c r="A45" s="13" t="s">
        <v>56</v>
      </c>
      <c r="D45" s="51">
        <f>SUM(D41:D41)</f>
        <v>369596195.78</v>
      </c>
      <c r="E45" s="52"/>
      <c r="F45" s="51">
        <f>F41+F44</f>
        <v>144317353.44</v>
      </c>
    </row>
    <row r="46" spans="1:6" ht="21" customHeight="1">
      <c r="A46" s="13" t="s">
        <v>2</v>
      </c>
      <c r="D46" s="45"/>
      <c r="E46" s="52"/>
      <c r="F46" s="45"/>
    </row>
    <row r="47" spans="1:6" ht="21" customHeight="1">
      <c r="A47" s="13" t="s">
        <v>99</v>
      </c>
      <c r="D47" s="45"/>
      <c r="E47" s="52"/>
      <c r="F47" s="45"/>
    </row>
    <row r="48" spans="1:6" ht="21" customHeight="1">
      <c r="A48" s="14" t="s">
        <v>36</v>
      </c>
      <c r="D48" s="45"/>
      <c r="E48" s="52"/>
      <c r="F48" s="45"/>
    </row>
    <row r="49" spans="1:6" ht="21" customHeight="1" thickBot="1">
      <c r="A49" s="13" t="s">
        <v>57</v>
      </c>
      <c r="D49" s="54">
        <v>40000000</v>
      </c>
      <c r="E49" s="53"/>
      <c r="F49" s="54">
        <v>40000000</v>
      </c>
    </row>
    <row r="50" spans="1:6" ht="21" customHeight="1" thickTop="1">
      <c r="A50" s="14" t="s">
        <v>37</v>
      </c>
      <c r="D50" s="45"/>
      <c r="E50" s="52"/>
      <c r="F50" s="45"/>
    </row>
    <row r="51" spans="1:6" ht="21" customHeight="1">
      <c r="A51" s="13" t="s">
        <v>84</v>
      </c>
      <c r="D51" s="45">
        <v>40000000</v>
      </c>
      <c r="E51" s="52"/>
      <c r="F51" s="45">
        <v>40000000</v>
      </c>
    </row>
    <row r="52" spans="1:6" ht="21" customHeight="1">
      <c r="A52" s="14" t="s">
        <v>110</v>
      </c>
      <c r="D52" s="45">
        <v>2000000</v>
      </c>
      <c r="E52" s="52"/>
      <c r="F52" s="45">
        <v>2000000</v>
      </c>
    </row>
    <row r="53" spans="1:6" ht="21" customHeight="1">
      <c r="A53" s="14" t="s">
        <v>100</v>
      </c>
      <c r="D53" s="45"/>
      <c r="E53" s="52"/>
      <c r="F53" s="45"/>
    </row>
    <row r="54" spans="1:6" ht="21" customHeight="1">
      <c r="A54" s="13" t="s">
        <v>39</v>
      </c>
      <c r="D54" s="45"/>
      <c r="E54" s="52"/>
      <c r="F54" s="45"/>
    </row>
    <row r="55" spans="1:6" ht="21" customHeight="1">
      <c r="A55" s="13" t="s">
        <v>40</v>
      </c>
      <c r="D55" s="45">
        <v>360000</v>
      </c>
      <c r="E55" s="52"/>
      <c r="F55" s="45">
        <v>100000</v>
      </c>
    </row>
    <row r="56" spans="1:6" ht="21" customHeight="1">
      <c r="A56" s="13" t="s">
        <v>41</v>
      </c>
      <c r="D56" s="45">
        <v>10220301.73</v>
      </c>
      <c r="E56" s="52"/>
      <c r="F56" s="45">
        <v>6136879.51</v>
      </c>
    </row>
    <row r="57" spans="1:6" ht="21" customHeight="1">
      <c r="A57" s="15" t="s">
        <v>71</v>
      </c>
      <c r="D57" s="49">
        <f>SUM(D50:D56)</f>
        <v>52580301.730000004</v>
      </c>
      <c r="E57" s="52"/>
      <c r="F57" s="49">
        <f>SUM(F50:F56)</f>
        <v>48236879.51</v>
      </c>
    </row>
    <row r="58" spans="1:6" ht="21" customHeight="1" thickBot="1">
      <c r="A58" s="13" t="s">
        <v>72</v>
      </c>
      <c r="D58" s="54">
        <f>+D45+D57</f>
        <v>422176497.51</v>
      </c>
      <c r="E58" s="52"/>
      <c r="F58" s="54">
        <f>+F45+F57</f>
        <v>192554232.95</v>
      </c>
    </row>
    <row r="59" spans="1:6" ht="21" customHeight="1" thickTop="1">
      <c r="A59" s="74" t="s">
        <v>49</v>
      </c>
      <c r="B59" s="74"/>
      <c r="C59" s="74"/>
      <c r="D59" s="74"/>
      <c r="E59" s="74"/>
      <c r="F59" s="74"/>
    </row>
    <row r="60" spans="1:6" ht="21" customHeight="1">
      <c r="A60" s="74" t="s">
        <v>3</v>
      </c>
      <c r="B60" s="74"/>
      <c r="C60" s="74"/>
      <c r="D60" s="74"/>
      <c r="E60" s="74"/>
      <c r="F60" s="74"/>
    </row>
    <row r="61" spans="1:6" ht="21" customHeight="1">
      <c r="A61" s="75" t="s">
        <v>87</v>
      </c>
      <c r="B61" s="74"/>
      <c r="C61" s="74"/>
      <c r="D61" s="74"/>
      <c r="E61" s="74"/>
      <c r="F61" s="74"/>
    </row>
    <row r="62" spans="1:6" ht="21" customHeight="1">
      <c r="A62" s="19"/>
      <c r="D62" s="4" t="s">
        <v>23</v>
      </c>
      <c r="E62" s="8"/>
      <c r="F62" s="44">
        <v>2544</v>
      </c>
    </row>
    <row r="63" spans="1:6" ht="21" customHeight="1">
      <c r="A63" s="19"/>
      <c r="D63" s="10" t="s">
        <v>50</v>
      </c>
      <c r="E63" s="9"/>
      <c r="F63" s="10" t="s">
        <v>50</v>
      </c>
    </row>
    <row r="64" ht="21" customHeight="1">
      <c r="A64" s="13" t="s">
        <v>43</v>
      </c>
    </row>
    <row r="65" spans="1:7" ht="21" customHeight="1">
      <c r="A65" s="13" t="s">
        <v>58</v>
      </c>
      <c r="D65" s="45">
        <v>20821896.44</v>
      </c>
      <c r="E65" s="52"/>
      <c r="F65" s="45">
        <v>13225382.12</v>
      </c>
      <c r="G65" s="12"/>
    </row>
    <row r="66" spans="1:7" ht="21" customHeight="1">
      <c r="A66" s="14" t="s">
        <v>59</v>
      </c>
      <c r="D66" s="51">
        <v>9731647</v>
      </c>
      <c r="E66" s="52"/>
      <c r="F66" s="45">
        <v>7344422.05</v>
      </c>
      <c r="G66" s="12"/>
    </row>
    <row r="67" spans="1:7" ht="21" customHeight="1">
      <c r="A67" s="14" t="s">
        <v>67</v>
      </c>
      <c r="D67" s="69">
        <v>2962.25</v>
      </c>
      <c r="E67" s="52"/>
      <c r="F67" s="47">
        <v>3967</v>
      </c>
      <c r="G67" s="12"/>
    </row>
    <row r="68" spans="1:7" ht="21" customHeight="1">
      <c r="A68" s="13" t="s">
        <v>11</v>
      </c>
      <c r="D68" s="45">
        <f>SUM(D65:D67)</f>
        <v>30556505.69</v>
      </c>
      <c r="E68" s="52"/>
      <c r="F68" s="45">
        <f>SUM(F65:F67)</f>
        <v>20573771.169999998</v>
      </c>
      <c r="G68" s="12"/>
    </row>
    <row r="69" spans="1:7" ht="21" customHeight="1">
      <c r="A69" s="13" t="s">
        <v>44</v>
      </c>
      <c r="D69" s="45"/>
      <c r="E69" s="52"/>
      <c r="F69" s="45"/>
      <c r="G69" s="12"/>
    </row>
    <row r="70" spans="1:7" ht="21" customHeight="1">
      <c r="A70" s="13" t="s">
        <v>101</v>
      </c>
      <c r="D70" s="45">
        <v>11496798.82</v>
      </c>
      <c r="E70" s="52"/>
      <c r="F70" s="45">
        <v>9236213.45</v>
      </c>
      <c r="G70" s="12"/>
    </row>
    <row r="71" spans="1:7" ht="21" customHeight="1">
      <c r="A71" s="13" t="s">
        <v>12</v>
      </c>
      <c r="D71" s="49">
        <f>SUM(D70:D70)</f>
        <v>11496798.82</v>
      </c>
      <c r="E71" s="52"/>
      <c r="F71" s="49">
        <f>SUM(F70)</f>
        <v>9236213.45</v>
      </c>
      <c r="G71" s="23"/>
    </row>
    <row r="72" spans="1:7" ht="21" customHeight="1">
      <c r="A72" s="14" t="s">
        <v>28</v>
      </c>
      <c r="D72" s="48">
        <f>+D68-D71</f>
        <v>19059706.87</v>
      </c>
      <c r="E72" s="52"/>
      <c r="F72" s="45">
        <f>F68-F71</f>
        <v>11337557.719999999</v>
      </c>
      <c r="G72" s="23"/>
    </row>
    <row r="73" spans="1:7" ht="21" customHeight="1">
      <c r="A73" s="14" t="s">
        <v>65</v>
      </c>
      <c r="D73" s="51">
        <v>6895192.17</v>
      </c>
      <c r="E73" s="53"/>
      <c r="F73" s="45">
        <v>3793870.02</v>
      </c>
      <c r="G73" s="23"/>
    </row>
    <row r="74" spans="1:7" ht="21" customHeight="1">
      <c r="A74" s="14" t="s">
        <v>42</v>
      </c>
      <c r="D74" s="51">
        <v>3821092.48</v>
      </c>
      <c r="E74" s="53"/>
      <c r="F74" s="45">
        <v>2364844.57</v>
      </c>
      <c r="G74" s="23"/>
    </row>
    <row r="75" spans="1:7" ht="21" customHeight="1" thickBot="1">
      <c r="A75" s="14" t="s">
        <v>24</v>
      </c>
      <c r="D75" s="50">
        <f>SUM(D72-D73-D74)</f>
        <v>8343422.220000001</v>
      </c>
      <c r="E75" s="53"/>
      <c r="F75" s="50">
        <f>F72-F73-F74</f>
        <v>5178843.129999999</v>
      </c>
      <c r="G75" s="23"/>
    </row>
    <row r="76" spans="1:7" ht="21" customHeight="1" thickBot="1" thickTop="1">
      <c r="A76" s="14" t="s">
        <v>78</v>
      </c>
      <c r="D76" s="54">
        <f>D75/4000000</f>
        <v>2.085855555</v>
      </c>
      <c r="E76" s="52"/>
      <c r="F76" s="57">
        <f>F75/2997260.28</f>
        <v>1.7278589932803565</v>
      </c>
      <c r="G76" s="24"/>
    </row>
    <row r="77" spans="1:7" ht="21" customHeight="1" thickTop="1">
      <c r="A77" s="14"/>
      <c r="D77" s="51"/>
      <c r="E77" s="52"/>
      <c r="F77" s="51"/>
      <c r="G77" s="24"/>
    </row>
    <row r="78" spans="1:6" ht="21" customHeight="1">
      <c r="A78" s="74" t="s">
        <v>49</v>
      </c>
      <c r="B78" s="74"/>
      <c r="C78" s="74"/>
      <c r="D78" s="74"/>
      <c r="E78" s="74"/>
      <c r="F78" s="74"/>
    </row>
    <row r="79" spans="1:6" ht="21" customHeight="1">
      <c r="A79" s="74" t="s">
        <v>5</v>
      </c>
      <c r="B79" s="74"/>
      <c r="C79" s="74"/>
      <c r="D79" s="74"/>
      <c r="E79" s="74"/>
      <c r="F79" s="74"/>
    </row>
    <row r="80" spans="1:6" ht="21" customHeight="1">
      <c r="A80" s="75" t="s">
        <v>87</v>
      </c>
      <c r="B80" s="74"/>
      <c r="C80" s="74"/>
      <c r="D80" s="74"/>
      <c r="E80" s="74"/>
      <c r="F80" s="74"/>
    </row>
    <row r="81" spans="1:6" ht="21" customHeight="1">
      <c r="A81" s="25"/>
      <c r="B81" s="6"/>
      <c r="C81" s="6"/>
      <c r="D81" s="4" t="s">
        <v>23</v>
      </c>
      <c r="E81" s="9"/>
      <c r="F81" s="44">
        <v>2544</v>
      </c>
    </row>
    <row r="82" spans="1:6" ht="21" customHeight="1">
      <c r="A82" s="25"/>
      <c r="B82" s="6"/>
      <c r="C82" s="6"/>
      <c r="D82" s="10" t="s">
        <v>50</v>
      </c>
      <c r="E82" s="9"/>
      <c r="F82" s="10" t="s">
        <v>50</v>
      </c>
    </row>
    <row r="83" ht="18.75" customHeight="1">
      <c r="A83" s="2" t="s">
        <v>6</v>
      </c>
    </row>
    <row r="84" spans="1:6" ht="21" customHeight="1">
      <c r="A84" s="13" t="s">
        <v>26</v>
      </c>
      <c r="D84" s="45">
        <v>8343422.22</v>
      </c>
      <c r="E84" s="52"/>
      <c r="F84" s="45">
        <v>5178843.13</v>
      </c>
    </row>
    <row r="85" spans="1:6" ht="18.75" customHeight="1">
      <c r="A85" s="14" t="s">
        <v>27</v>
      </c>
      <c r="D85" s="45"/>
      <c r="E85" s="52"/>
      <c r="F85" s="45"/>
    </row>
    <row r="86" spans="1:6" ht="21" customHeight="1">
      <c r="A86" s="2" t="s">
        <v>91</v>
      </c>
      <c r="D86" s="45">
        <v>2256.76</v>
      </c>
      <c r="E86" s="52"/>
      <c r="F86" s="56" t="s">
        <v>66</v>
      </c>
    </row>
    <row r="87" spans="1:6" ht="21" customHeight="1">
      <c r="A87" s="2" t="s">
        <v>68</v>
      </c>
      <c r="D87" s="56" t="s">
        <v>66</v>
      </c>
      <c r="E87" s="52"/>
      <c r="F87" s="45">
        <v>-1371.97</v>
      </c>
    </row>
    <row r="88" spans="1:6" ht="21" customHeight="1">
      <c r="A88" s="13" t="s">
        <v>14</v>
      </c>
      <c r="D88" s="45">
        <v>250084.71</v>
      </c>
      <c r="E88" s="52"/>
      <c r="F88" s="45">
        <v>314346.7</v>
      </c>
    </row>
    <row r="89" spans="1:6" ht="21" customHeight="1">
      <c r="A89" s="13" t="s">
        <v>88</v>
      </c>
      <c r="D89" s="56" t="s">
        <v>66</v>
      </c>
      <c r="E89" s="52"/>
      <c r="F89" s="29">
        <v>10770.35</v>
      </c>
    </row>
    <row r="90" spans="1:6" ht="18.75" customHeight="1">
      <c r="A90" s="2" t="s">
        <v>19</v>
      </c>
      <c r="D90" s="45"/>
      <c r="E90" s="52"/>
      <c r="F90" s="45"/>
    </row>
    <row r="91" spans="1:6" ht="21" customHeight="1">
      <c r="A91" s="14" t="s">
        <v>74</v>
      </c>
      <c r="D91" s="45">
        <v>-229172611.14</v>
      </c>
      <c r="E91" s="52"/>
      <c r="F91" s="45">
        <v>-92488289.79</v>
      </c>
    </row>
    <row r="92" spans="1:6" ht="21" customHeight="1">
      <c r="A92" s="13" t="s">
        <v>61</v>
      </c>
      <c r="D92" s="45">
        <v>-390086.3</v>
      </c>
      <c r="E92" s="52"/>
      <c r="F92" s="45">
        <v>-4877.18</v>
      </c>
    </row>
    <row r="93" spans="1:6" ht="21" customHeight="1">
      <c r="A93" s="13" t="s">
        <v>69</v>
      </c>
      <c r="D93" s="45">
        <v>284800</v>
      </c>
      <c r="E93" s="52"/>
      <c r="F93" s="56" t="s">
        <v>66</v>
      </c>
    </row>
    <row r="94" spans="1:6" ht="21" customHeight="1">
      <c r="A94" s="13" t="s">
        <v>62</v>
      </c>
      <c r="D94" s="46">
        <v>29883.89</v>
      </c>
      <c r="E94" s="52"/>
      <c r="F94" s="56" t="s">
        <v>66</v>
      </c>
    </row>
    <row r="95" spans="1:6" ht="21" customHeight="1">
      <c r="A95" s="13" t="s">
        <v>63</v>
      </c>
      <c r="D95" s="45">
        <v>41968627.75</v>
      </c>
      <c r="E95" s="52"/>
      <c r="F95" s="45">
        <v>17729210.39</v>
      </c>
    </row>
    <row r="96" spans="1:6" ht="21" customHeight="1">
      <c r="A96" s="13" t="s">
        <v>64</v>
      </c>
      <c r="D96" s="45">
        <v>1394300.48</v>
      </c>
      <c r="E96" s="52"/>
      <c r="F96" s="45">
        <v>2189412.48</v>
      </c>
    </row>
    <row r="97" spans="1:6" ht="21" customHeight="1">
      <c r="A97" s="13" t="s">
        <v>105</v>
      </c>
      <c r="D97" s="47">
        <v>386556.54</v>
      </c>
      <c r="E97" s="53"/>
      <c r="F97" s="47">
        <v>1407011.92</v>
      </c>
    </row>
    <row r="98" spans="1:6" ht="21" customHeight="1">
      <c r="A98" s="2" t="s">
        <v>81</v>
      </c>
      <c r="D98" s="45">
        <f>SUM(D84:D97)</f>
        <v>-176902765.09000003</v>
      </c>
      <c r="E98" s="52"/>
      <c r="F98" s="45">
        <f>SUM(F84:F97)</f>
        <v>-65664943.97000002</v>
      </c>
    </row>
    <row r="99" spans="1:6" ht="18.75" customHeight="1">
      <c r="A99" s="2" t="s">
        <v>47</v>
      </c>
      <c r="D99" s="45"/>
      <c r="E99" s="52"/>
      <c r="F99" s="45"/>
    </row>
    <row r="100" spans="1:6" ht="21" customHeight="1">
      <c r="A100" s="13" t="s">
        <v>79</v>
      </c>
      <c r="D100" s="45">
        <v>-712452.5</v>
      </c>
      <c r="E100" s="52"/>
      <c r="F100" s="47">
        <v>-129391.9</v>
      </c>
    </row>
    <row r="101" spans="1:6" ht="21" customHeight="1">
      <c r="A101" s="13" t="s">
        <v>75</v>
      </c>
      <c r="D101" s="48">
        <f>SUM(D100:D100)</f>
        <v>-712452.5</v>
      </c>
      <c r="E101" s="52"/>
      <c r="F101" s="45">
        <f>SUM(F100)</f>
        <v>-129391.9</v>
      </c>
    </row>
    <row r="102" spans="1:6" ht="18.75" customHeight="1">
      <c r="A102" s="2" t="s">
        <v>7</v>
      </c>
      <c r="D102" s="45"/>
      <c r="E102" s="52"/>
      <c r="F102" s="45"/>
    </row>
    <row r="103" spans="1:6" ht="21" customHeight="1">
      <c r="A103" s="13" t="s">
        <v>93</v>
      </c>
      <c r="D103" s="45">
        <v>197529357.57</v>
      </c>
      <c r="E103" s="52"/>
      <c r="F103" s="45">
        <v>47667989.28</v>
      </c>
    </row>
    <row r="104" spans="1:6" ht="21" customHeight="1">
      <c r="A104" s="13" t="s">
        <v>92</v>
      </c>
      <c r="D104" s="46">
        <v>-16000000</v>
      </c>
      <c r="E104" s="52"/>
      <c r="F104" s="29">
        <v>-2000000</v>
      </c>
    </row>
    <row r="105" spans="1:6" ht="21" customHeight="1">
      <c r="A105" s="13" t="s">
        <v>83</v>
      </c>
      <c r="D105" s="68" t="s">
        <v>66</v>
      </c>
      <c r="E105" s="53"/>
      <c r="F105" s="51">
        <v>22000000</v>
      </c>
    </row>
    <row r="106" spans="1:6" ht="21" customHeight="1">
      <c r="A106" s="13" t="s">
        <v>77</v>
      </c>
      <c r="D106" s="46">
        <v>-4000000</v>
      </c>
      <c r="E106" s="52"/>
      <c r="F106" s="29">
        <v>-1000000</v>
      </c>
    </row>
    <row r="107" spans="1:6" ht="21" customHeight="1">
      <c r="A107" s="13" t="s">
        <v>82</v>
      </c>
      <c r="D107" s="49">
        <f>SUM(D103:D106)</f>
        <v>177529357.57</v>
      </c>
      <c r="E107" s="52"/>
      <c r="F107" s="49">
        <f>SUM(F103:F106)</f>
        <v>66667989.28</v>
      </c>
    </row>
    <row r="108" spans="1:6" ht="21" customHeight="1">
      <c r="A108" s="13" t="s">
        <v>76</v>
      </c>
      <c r="D108" s="45">
        <f>D98+D101+D107</f>
        <v>-85860.02000004053</v>
      </c>
      <c r="E108" s="52"/>
      <c r="F108" s="45">
        <f>F98+F101+F107</f>
        <v>873653.4099999815</v>
      </c>
    </row>
    <row r="109" spans="1:6" ht="21" customHeight="1">
      <c r="A109" s="13" t="s">
        <v>107</v>
      </c>
      <c r="D109" s="45">
        <v>1111520.6</v>
      </c>
      <c r="E109" s="52"/>
      <c r="F109" s="45">
        <v>237867.19</v>
      </c>
    </row>
    <row r="110" spans="1:6" ht="21" customHeight="1" thickBot="1">
      <c r="A110" s="13" t="s">
        <v>108</v>
      </c>
      <c r="D110" s="50">
        <f>SUM(D108:D109)</f>
        <v>1025660.5799999596</v>
      </c>
      <c r="E110" s="52"/>
      <c r="F110" s="50">
        <f>SUM(F108:F109)</f>
        <v>1111520.5999999815</v>
      </c>
    </row>
    <row r="111" spans="4:6" ht="6" customHeight="1" thickTop="1">
      <c r="D111" s="51"/>
      <c r="E111" s="52"/>
      <c r="F111" s="45"/>
    </row>
    <row r="112" spans="1:6" ht="18.75" customHeight="1">
      <c r="A112" s="13" t="s">
        <v>46</v>
      </c>
      <c r="D112" s="45"/>
      <c r="E112" s="52"/>
      <c r="F112" s="45"/>
    </row>
    <row r="113" spans="1:6" ht="18.75" customHeight="1">
      <c r="A113" s="13" t="s">
        <v>94</v>
      </c>
      <c r="D113" s="45"/>
      <c r="E113" s="52"/>
      <c r="F113" s="45"/>
    </row>
    <row r="114" spans="1:6" ht="21" customHeight="1">
      <c r="A114" s="14" t="s">
        <v>20</v>
      </c>
      <c r="D114" s="29">
        <v>7206781.25</v>
      </c>
      <c r="E114" s="52"/>
      <c r="F114" s="45">
        <v>3489568.64</v>
      </c>
    </row>
    <row r="115" spans="1:6" ht="21" customHeight="1">
      <c r="A115" s="14" t="s">
        <v>13</v>
      </c>
      <c r="D115" s="29">
        <v>2771549.56</v>
      </c>
      <c r="E115" s="52"/>
      <c r="F115" s="45">
        <v>1422405.84</v>
      </c>
    </row>
    <row r="116" spans="1:6" s="38" customFormat="1" ht="22.5" customHeight="1">
      <c r="A116" s="76"/>
      <c r="B116" s="76"/>
      <c r="C116" s="76"/>
      <c r="D116" s="76"/>
      <c r="E116" s="76"/>
      <c r="F116" s="76"/>
    </row>
    <row r="117" spans="1:6" s="38" customFormat="1" ht="22.5" customHeight="1">
      <c r="A117" s="76"/>
      <c r="B117" s="76"/>
      <c r="C117" s="76"/>
      <c r="D117" s="76"/>
      <c r="E117" s="76"/>
      <c r="F117" s="76"/>
    </row>
    <row r="118" spans="1:6" s="38" customFormat="1" ht="22.5" customHeight="1">
      <c r="A118" s="77"/>
      <c r="B118" s="77"/>
      <c r="C118" s="77"/>
      <c r="D118" s="77"/>
      <c r="E118" s="77"/>
      <c r="F118" s="77"/>
    </row>
    <row r="119" spans="1:6" s="38" customFormat="1" ht="22.5" customHeight="1">
      <c r="A119" s="76"/>
      <c r="B119" s="76"/>
      <c r="C119" s="76"/>
      <c r="D119" s="76"/>
      <c r="E119" s="76"/>
      <c r="F119" s="76"/>
    </row>
    <row r="120" spans="4:6" s="38" customFormat="1" ht="22.5" customHeight="1">
      <c r="D120" s="20"/>
      <c r="E120" s="39"/>
      <c r="F120" s="20"/>
    </row>
    <row r="121" spans="4:6" s="38" customFormat="1" ht="22.5" customHeight="1">
      <c r="D121" s="21"/>
      <c r="E121" s="40"/>
      <c r="F121" s="21"/>
    </row>
    <row r="122" spans="4:6" s="38" customFormat="1" ht="22.5" customHeight="1">
      <c r="D122" s="17"/>
      <c r="E122" s="23"/>
      <c r="F122" s="17"/>
    </row>
    <row r="123" spans="1:6" s="38" customFormat="1" ht="22.5" customHeight="1">
      <c r="A123" s="41"/>
      <c r="D123" s="17"/>
      <c r="E123" s="23"/>
      <c r="F123" s="17"/>
    </row>
    <row r="124" spans="1:6" s="38" customFormat="1" ht="22.5" customHeight="1">
      <c r="A124" s="41"/>
      <c r="D124" s="26"/>
      <c r="E124" s="23"/>
      <c r="F124" s="42"/>
    </row>
    <row r="125" spans="1:6" s="38" customFormat="1" ht="22.5" customHeight="1">
      <c r="A125" s="41"/>
      <c r="D125" s="17"/>
      <c r="E125" s="23"/>
      <c r="F125" s="28"/>
    </row>
    <row r="126" spans="1:6" s="38" customFormat="1" ht="22.5" customHeight="1">
      <c r="A126" s="41"/>
      <c r="D126" s="17"/>
      <c r="E126" s="23"/>
      <c r="F126" s="28"/>
    </row>
    <row r="127" spans="1:6" s="38" customFormat="1" ht="22.5" customHeight="1">
      <c r="A127" s="41"/>
      <c r="D127" s="17"/>
      <c r="E127" s="23"/>
      <c r="F127" s="17"/>
    </row>
    <row r="128" spans="1:6" s="38" customFormat="1" ht="22.5" customHeight="1">
      <c r="A128" s="41"/>
      <c r="D128" s="17"/>
      <c r="E128" s="23"/>
      <c r="F128" s="28"/>
    </row>
    <row r="129" spans="4:6" s="38" customFormat="1" ht="22.5" customHeight="1">
      <c r="D129" s="17"/>
      <c r="E129" s="23"/>
      <c r="F129" s="28"/>
    </row>
    <row r="130" spans="1:6" s="38" customFormat="1" ht="22.5" customHeight="1">
      <c r="A130" s="41"/>
      <c r="D130" s="17"/>
      <c r="E130" s="23"/>
      <c r="F130" s="28"/>
    </row>
    <row r="131" spans="1:6" s="38" customFormat="1" ht="22.5" customHeight="1">
      <c r="A131" s="41"/>
      <c r="D131" s="17"/>
      <c r="E131" s="23"/>
      <c r="F131" s="17"/>
    </row>
    <row r="132" spans="1:6" s="38" customFormat="1" ht="22.5" customHeight="1">
      <c r="A132" s="43"/>
      <c r="D132" s="27"/>
      <c r="E132" s="23"/>
      <c r="F132" s="27"/>
    </row>
    <row r="133" spans="1:6" s="38" customFormat="1" ht="22.5" customHeight="1">
      <c r="A133" s="43"/>
      <c r="D133" s="27"/>
      <c r="E133" s="23"/>
      <c r="F133" s="27"/>
    </row>
    <row r="134" spans="4:6" s="38" customFormat="1" ht="24" customHeight="1">
      <c r="D134" s="17"/>
      <c r="E134" s="23"/>
      <c r="F134" s="17"/>
    </row>
    <row r="135" spans="4:6" s="38" customFormat="1" ht="24" customHeight="1">
      <c r="D135" s="17"/>
      <c r="E135" s="23"/>
      <c r="F135" s="17"/>
    </row>
  </sheetData>
  <mergeCells count="16">
    <mergeCell ref="A60:F60"/>
    <mergeCell ref="A61:F61"/>
    <mergeCell ref="A119:F119"/>
    <mergeCell ref="A118:F118"/>
    <mergeCell ref="A117:F117"/>
    <mergeCell ref="A116:F116"/>
    <mergeCell ref="A78:F78"/>
    <mergeCell ref="A79:F79"/>
    <mergeCell ref="A80:F80"/>
    <mergeCell ref="A1:F1"/>
    <mergeCell ref="A2:F2"/>
    <mergeCell ref="A5:B5"/>
    <mergeCell ref="A59:F59"/>
    <mergeCell ref="A30:F30"/>
    <mergeCell ref="A31:F31"/>
    <mergeCell ref="A34:B34"/>
  </mergeCells>
  <printOptions/>
  <pageMargins left="1" right="0.5" top="1" bottom="0.5" header="0.5" footer="0.5"/>
  <pageSetup firstPageNumber="2" useFirstPageNumber="1" horizontalDpi="600" verticalDpi="600" orientation="portrait" paperSize="9" scale="89" r:id="rId1"/>
  <headerFooter alignWithMargins="0">
    <oddFooter>&amp;L&amp;14        &amp;15ดูหมายเหตุประกอบงบการเงิน&amp;14
&amp;C&amp;P</oddFooter>
  </headerFooter>
  <rowBreaks count="5" manualBreakCount="5">
    <brk id="29" max="5" man="1"/>
    <brk id="58" max="255" man="1"/>
    <brk id="76" max="5" man="1"/>
    <brk id="77" max="5" man="1"/>
    <brk id="11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xxxxxx</dc:creator>
  <cp:keywords/>
  <dc:description/>
  <cp:lastModifiedBy>DefUser</cp:lastModifiedBy>
  <cp:lastPrinted>2003-02-25T03:58:45Z</cp:lastPrinted>
  <dcterms:created xsi:type="dcterms:W3CDTF">1999-04-30T01:58:32Z</dcterms:created>
  <dcterms:modified xsi:type="dcterms:W3CDTF">2003-03-24T11:03:40Z</dcterms:modified>
  <cp:category/>
  <cp:version/>
  <cp:contentType/>
  <cp:contentStatus/>
</cp:coreProperties>
</file>