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440" windowHeight="8715" activeTab="0"/>
  </bookViews>
  <sheets>
    <sheet name="Dhanamitr03-A3112t" sheetId="1" r:id="rId1"/>
    <sheet name="Shareholder" sheetId="2" r:id="rId2"/>
  </sheets>
  <definedNames>
    <definedName name="_xlnm.Print_Area" localSheetId="0">'Dhanamitr03-A3112t'!$A$1:$G$140</definedName>
    <definedName name="_xlnm.Print_Area" localSheetId="1">'Shareholder'!$A$1:$L$19</definedName>
  </definedNames>
  <calcPr fullCalcOnLoad="1"/>
</workbook>
</file>

<file path=xl/sharedStrings.xml><?xml version="1.0" encoding="utf-8"?>
<sst xmlns="http://schemas.openxmlformats.org/spreadsheetml/2006/main" count="188" uniqueCount="114">
  <si>
    <t>สินทรัพย์</t>
  </si>
  <si>
    <t>สินทรัพย์หมุนเวียน</t>
  </si>
  <si>
    <t xml:space="preserve">ส่วนของผู้ถือหุ้น </t>
  </si>
  <si>
    <t>งบกำไรขาดทุน</t>
  </si>
  <si>
    <t>ทุนเรือนหุ้น</t>
  </si>
  <si>
    <t>งบกระแสเงินสด</t>
  </si>
  <si>
    <t>กระแสเงินสดจากกิจกรรมดำเนินงาน</t>
  </si>
  <si>
    <t>กระแสเงินสดจากกิจกรรมจัดหาเงิน</t>
  </si>
  <si>
    <t>หนี้สินและส่วนของผู้ถือหุ้น</t>
  </si>
  <si>
    <t>หนี้สินหมุนเวียน</t>
  </si>
  <si>
    <t>การเปลี่ยนแปลงในสินทรัพย์และหนี้สินดำเนินงาน</t>
  </si>
  <si>
    <t>สินทรัพย์ไม่หมุนเวียน</t>
  </si>
  <si>
    <t>2545</t>
  </si>
  <si>
    <t>กำไรสุทธิ</t>
  </si>
  <si>
    <t>กำไรสะสม</t>
  </si>
  <si>
    <t>งบแสดงการเปลี่ยนแปลงส่วนของผู้ถือหุ้น</t>
  </si>
  <si>
    <t>ส่วนเกิน</t>
  </si>
  <si>
    <t>ที่ออกและชำระแล้ว</t>
  </si>
  <si>
    <t>มูลค่าหุ้น</t>
  </si>
  <si>
    <t>จัดสรรแล้ว</t>
  </si>
  <si>
    <t>ยังไม่ได้จัดสรร</t>
  </si>
  <si>
    <t>รวม</t>
  </si>
  <si>
    <t>ภาษีเงินได้</t>
  </si>
  <si>
    <t>รายได้</t>
  </si>
  <si>
    <t>ค่าใช้จ่าย</t>
  </si>
  <si>
    <t>สำรองตามกฎหมาย</t>
  </si>
  <si>
    <t>ข้อมูลเพิ่มเติมประกอบกระแสเงินสด</t>
  </si>
  <si>
    <t>ยอดคงเหลือ ณ วันที่ 1 มกราคม 2545</t>
  </si>
  <si>
    <t xml:space="preserve">บริษัท ธนมิตร แฟคตอริ่ง จำกัด </t>
  </si>
  <si>
    <t>บาท</t>
  </si>
  <si>
    <t>หนี้สินไม่หมุนเวียน</t>
  </si>
  <si>
    <t>-</t>
  </si>
  <si>
    <t>กำไรต่อหุ้นขั้นพื้นฐาน</t>
  </si>
  <si>
    <t>ยอดคงเหลือ ณ วันที่ 31 ธันวาคม 2545</t>
  </si>
  <si>
    <t>เงินสดและรายการเทียบเท่าเงินสดต้นปี</t>
  </si>
  <si>
    <t>เงินสดและรายการเทียบเท่าเงินสดปลายปี</t>
  </si>
  <si>
    <t>สินทรัพย์หมุนเวียนอื่น</t>
  </si>
  <si>
    <t>หมายเหตุ</t>
  </si>
  <si>
    <t>เงินสดและเงินฝากสถาบันการเงิน</t>
  </si>
  <si>
    <t xml:space="preserve">ลูกหนี้สิทธิเรียกร้องในการชำระหนี้ - สุทธิ </t>
  </si>
  <si>
    <t>รวมสินทรัพย์หมุนเวียน</t>
  </si>
  <si>
    <t>เงินมัดจำและเงินประกัน</t>
  </si>
  <si>
    <t>รวมสินทรัพย์ไม่หมุนเวียน</t>
  </si>
  <si>
    <t xml:space="preserve">อุปกรณ์ - สุทธิ </t>
  </si>
  <si>
    <t>รวมสินทรัพย์</t>
  </si>
  <si>
    <t>เจ้าหนี้เงินประกันจากการซื้อสิทธิเรียกร้อง</t>
  </si>
  <si>
    <t>หนี้สินหมุนเวียนอื่น</t>
  </si>
  <si>
    <t>รวมหนี้สินหมุนเวียน</t>
  </si>
  <si>
    <t>9</t>
  </si>
  <si>
    <t>10</t>
  </si>
  <si>
    <t>รวมส่วนของผู้ถือหุ้น</t>
  </si>
  <si>
    <t>รวมหนี้สินและส่วนของผู้ถือหุ้น</t>
  </si>
  <si>
    <t>รวมหนี้สินไม่หมุนเวียน</t>
  </si>
  <si>
    <t>รวมหนี้สิน</t>
  </si>
  <si>
    <t xml:space="preserve">ส่วนเกินมูลค่าหุ้นสามัญ </t>
  </si>
  <si>
    <t xml:space="preserve">กำไรสะสม </t>
  </si>
  <si>
    <t>เงินเบิกเกินบัญชีและเงินกู้ยืมระยะสั้นจากสถาบันการเงิน</t>
  </si>
  <si>
    <t>ส่วนลดรับจากการรับโอนสิทธิเรียกร้อง</t>
  </si>
  <si>
    <t>รายได้อื่น</t>
  </si>
  <si>
    <t>รวมรายได้</t>
  </si>
  <si>
    <t>รวมค่าใช้จ่าย</t>
  </si>
  <si>
    <t>4</t>
  </si>
  <si>
    <t>ดอกเบี้ยจ่าย</t>
  </si>
  <si>
    <t xml:space="preserve">ค่าใช้จ่ายในการบริหาร </t>
  </si>
  <si>
    <t>หนี้สูญและค่าเผื่อหนี้สงสัยจะสูญ</t>
  </si>
  <si>
    <t>ค่าเสื่อมราคา</t>
  </si>
  <si>
    <t>สินทรัพย์ไม่หมุนเวียนอื่นลดลง</t>
  </si>
  <si>
    <t>เงินสดจ่ายในการซื้ออุปกรณ์</t>
  </si>
  <si>
    <t>เงินเบิกเกินบัญชีและเงินกู้ยืมระยะสั้นจากสถาบันการเงินเพิ่มขึ้น</t>
  </si>
  <si>
    <t>เงินสดรับจากการเพิ่มทุน</t>
  </si>
  <si>
    <t>เงินสดสุทธิได้มาจากกิจกรรมจัดหาเงิน</t>
  </si>
  <si>
    <t>เงินสดจ่ายในระหว่างปี</t>
  </si>
  <si>
    <t>ยอดคงเหลือ ณ วันที่ 31 ธันวาคม 2546</t>
  </si>
  <si>
    <t xml:space="preserve">เงินปันผล </t>
  </si>
  <si>
    <t xml:space="preserve">สำรองตามกฎหมาย </t>
  </si>
  <si>
    <t xml:space="preserve">หุ้นสามัญ </t>
  </si>
  <si>
    <t xml:space="preserve">งบดุล </t>
  </si>
  <si>
    <t>ณ วันที่ 31 ธันวาคม 2546 และ 2545</t>
  </si>
  <si>
    <t>ค่าธรรมเนียมและบริการ</t>
  </si>
  <si>
    <t>งบกระแสเงินสด (ต่อ)</t>
  </si>
  <si>
    <t>กำไรจากการจำหน่ายสินทรัพย์</t>
  </si>
  <si>
    <t>ลูกหนี้สิทธิเรียกร้องในการชำระหนี้เพิ่มขึ้น</t>
  </si>
  <si>
    <t>เงินมัดจำและเงินประกัน(เพิ่มขึ้น)ลดลง</t>
  </si>
  <si>
    <t>สินทรัพย์หมุนเวียนอื่นลดลง(เพิ่มขึ้น)</t>
  </si>
  <si>
    <t>เจ้าหนี้เงินประกันจากการซื้อสิทธิเรียกร้อง(ลดลง)เพิ่มขึ้น</t>
  </si>
  <si>
    <t>เงินสดรับจากการจำหน่ายสินทรัพย์</t>
  </si>
  <si>
    <t>เงินสดสุทธิใช้ไปในกิจกรรมลงทุน</t>
  </si>
  <si>
    <t>เงินสดสุทธิใช้ไปในกิจกรรมดำเนินงาน</t>
  </si>
  <si>
    <t>เงินกู้ยืมระยะยาวลดลง</t>
  </si>
  <si>
    <t>เงินสดและรายการเทียบเท่าเงินสดลดลงสุทธิ</t>
  </si>
  <si>
    <t xml:space="preserve">ทุนจดทะเบียน  </t>
  </si>
  <si>
    <t>หุ้นสามัญ  8,000,000 หุ้น ในปี 2546 และ 4,000,000 หุ้น</t>
  </si>
  <si>
    <t xml:space="preserve">ในปี 2545 มูลค่าหุ้นละ 10 บาท </t>
  </si>
  <si>
    <t xml:space="preserve">ทุนที่ออกและชำระแล้ว </t>
  </si>
  <si>
    <t>ในปี 2545 มูลค่าหุ้นละ 10 บาท</t>
  </si>
  <si>
    <t>ส่วนเกินทุน</t>
  </si>
  <si>
    <t>3</t>
  </si>
  <si>
    <t>สำหรับปีสิ้นสุดวันที่ 31 ธันวาคม 2546 และ 2545</t>
  </si>
  <si>
    <t>เงินปันผลจ่าย</t>
  </si>
  <si>
    <t>3, 4, 5</t>
  </si>
  <si>
    <t>3, 6, 11</t>
  </si>
  <si>
    <t>4, 7</t>
  </si>
  <si>
    <t>1, 4</t>
  </si>
  <si>
    <t>กำไรก่อนภาษีเงินได้</t>
  </si>
  <si>
    <t>ขาดทุนจากการตัดจำหน่ายสินทรัพย์</t>
  </si>
  <si>
    <t>กระแสเงินสดจากกิจกรรมลงทุน</t>
  </si>
  <si>
    <t>รายการปรับกระทบกำไรสุทธิเป็นเงินสดรับ(จ่าย)</t>
  </si>
  <si>
    <t>จากกิจกรรมดำเนินงาน</t>
  </si>
  <si>
    <t xml:space="preserve">เจ้าหนี้ตามสัญญาเช่าซื้อที่ถึงกำหนดชำระภายในหนึ่งปี </t>
  </si>
  <si>
    <t>เจ้าหนี้ตามสัญญาเช่าซื้อ - สุทธิ</t>
  </si>
  <si>
    <t>เจ้าหนี้ตามสัญญาเช่าซื้อและเจ้าหนี้ตามสัญญาเช่าซื้อที่ถึง</t>
  </si>
  <si>
    <t>กำหนดชำระภายในหนึ่งปีเพิ่มขึ้น</t>
  </si>
  <si>
    <t>4, 8, 11</t>
  </si>
  <si>
    <t>หนี้สินหมุนเวียนอื่น(ลดลง)เพิ่มขึ้น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</si>
</sst>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&quot;฿&quot;* #,##0.00_);_(&quot;฿&quot;* \(#,##0.00\);_(&quot;฿&quot;* &quot;-&quot;??_);_(@_)"/>
    <numFmt numFmtId="193" formatCode="\t&quot;$&quot;#,##0_);\(\t&quot;$&quot;#,##0\)"/>
    <numFmt numFmtId="194" formatCode="\t&quot;$&quot;#,##0_);[Red]\(\t&quot;$&quot;#,##0\)"/>
    <numFmt numFmtId="195" formatCode="\t&quot;$&quot;#,##0.00_);\(\t&quot;$&quot;#,##0.00\)"/>
    <numFmt numFmtId="196" formatCode="\t&quot;$&quot;#,##0.00_);[Red]\(\t&quot;$&quot;#,##0.00\)"/>
    <numFmt numFmtId="197" formatCode="&quot;฿&quot;#,##0;\-&quot;฿&quot;#,##0"/>
    <numFmt numFmtId="198" formatCode="&quot;฿&quot;#,##0;[Red]\-&quot;฿&quot;#,##0"/>
    <numFmt numFmtId="199" formatCode="&quot;฿&quot;#,##0.00;\-&quot;฿&quot;#,##0.00"/>
    <numFmt numFmtId="200" formatCode="&quot;฿&quot;#,##0.00;[Red]\-&quot;฿&quot;#,##0.00"/>
    <numFmt numFmtId="201" formatCode="_-&quot;฿&quot;* #,##0_-;\-&quot;฿&quot;* #,##0_-;_-&quot;฿&quot;* &quot;-&quot;_-;_-@_-"/>
    <numFmt numFmtId="202" formatCode="_-* #,##0_-;\-* #,##0_-;_-* &quot;-&quot;_-;_-@_-"/>
    <numFmt numFmtId="203" formatCode="_-&quot;฿&quot;* #,##0.00_-;\-&quot;฿&quot;* #,##0.00_-;_-&quot;฿&quot;* &quot;-&quot;??_-;_-@_-"/>
    <numFmt numFmtId="204" formatCode="_-* #,##0.00_-;\-* #,##0.00_-;_-* &quot;-&quot;??_-;_-@_-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\ด\ด\ด\ด\ &quot;พ.ศ.&quot;\ \b\b\b\b"/>
    <numFmt numFmtId="213" formatCode="\ว\ \ด\ด\ด\ด\ &quot;ค.ศ.&quot;\ \ค\ค\ค\ค"/>
    <numFmt numFmtId="214" formatCode="&quot;วันที่&quot;\ \ว\ \ด\ด\ด\ด\ \ป\ป\ป\ป"/>
    <numFmt numFmtId="215" formatCode="d\ \ด\ด\ด\ \b\b"/>
    <numFmt numFmtId="216" formatCode="\ว\ \ด\ด\ด\ \ป\ป"/>
    <numFmt numFmtId="217" formatCode="\ช\ช\:\น\น\:\ท\ท"/>
    <numFmt numFmtId="218" formatCode="\ช\.\น\น\ &quot;น.&quot;"/>
    <numFmt numFmtId="219" formatCode="\t0.00E+00"/>
    <numFmt numFmtId="220" formatCode="&quot;฿&quot;\t#,##0_);\(&quot;฿&quot;\t#,##0\)"/>
    <numFmt numFmtId="221" formatCode="&quot;฿&quot;\t#,##0_);[Red]\(&quot;฿&quot;\t#,##0\)"/>
    <numFmt numFmtId="222" formatCode="_(\฿* \t#,##0_);_(\฿* \(\t#,##0\);_(\฿* &quot;-&quot;_);_(@_)"/>
    <numFmt numFmtId="223" formatCode="\฿\t#,##0_);\(\฿\t#,##0\)"/>
    <numFmt numFmtId="224" formatCode="\฿\t#,##0_);[Red]\(\฿\t#,##0\)"/>
    <numFmt numFmtId="225" formatCode="\t#,##0.00_);\(\t#,##0.00\)"/>
    <numFmt numFmtId="226" formatCode="\t#,##0.00_);[Red]\(\t#,##0.00\)"/>
    <numFmt numFmtId="227" formatCode="&quot;$&quot;\t#,##0_);\(&quot;$&quot;\t#,##0\)"/>
    <numFmt numFmtId="228" formatCode="&quot;$&quot;\t#,##0_);[Red]\(&quot;$&quot;\t#,##0\)"/>
    <numFmt numFmtId="229" formatCode="&quot;$&quot;\t#,##0.00_);\(&quot;$&quot;\t#,##0.00\)"/>
    <numFmt numFmtId="230" formatCode="&quot;$&quot;\t#,##0.00_);[Red]\(&quot;$&quot;\t#,##0.00\)"/>
    <numFmt numFmtId="231" formatCode="\t#\ \t0/\t0"/>
    <numFmt numFmtId="232" formatCode="\t#\ \t00/\t00"/>
    <numFmt numFmtId="233" formatCode="d\ \ด\ด\ด\ด\ \b\b\b\b"/>
    <numFmt numFmtId="234" formatCode="\ว\ \ด\ด\ด\ด\ \ป\ป\ป\ป"/>
    <numFmt numFmtId="235" formatCode="\ช\:\น\น\:ss"/>
    <numFmt numFmtId="236" formatCode="#,##0.00\ ;\(#,##0.00\)"/>
    <numFmt numFmtId="237" formatCode="#,##0\ ;\(#,##0\)"/>
    <numFmt numFmtId="238" formatCode="#,##0.000"/>
    <numFmt numFmtId="239" formatCode="#,##0.0"/>
    <numFmt numFmtId="240" formatCode="_-* #,##0_-;\-* #,##0_-;_-* &quot;-&quot;??_-;_-@_-"/>
    <numFmt numFmtId="241" formatCode="#,##0.00;\(#,##0.00\)"/>
    <numFmt numFmtId="242" formatCode="#,##0.00;\ \(#,##0.00\)"/>
  </numFmts>
  <fonts count="9">
    <font>
      <sz val="15"/>
      <name val="Angsana New"/>
      <family val="1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pFont"/>
      <family val="0"/>
    </font>
    <font>
      <sz val="14"/>
      <name val="Cordia New"/>
      <family val="0"/>
    </font>
    <font>
      <u val="single"/>
      <sz val="15"/>
      <name val="Angsana New"/>
      <family val="1"/>
    </font>
    <font>
      <b/>
      <sz val="15"/>
      <name val="Angsana New"/>
      <family val="1"/>
    </font>
    <font>
      <b/>
      <sz val="16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204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4" fontId="0" fillId="0" borderId="0" xfId="15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49" fontId="0" fillId="0" borderId="0" xfId="0" applyNumberFormat="1" applyFont="1" applyAlignment="1">
      <alignment horizontal="center"/>
    </xf>
    <xf numFmtId="4" fontId="6" fillId="0" borderId="0" xfId="15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0" fillId="0" borderId="0" xfId="15" applyFont="1" applyAlignment="1">
      <alignment/>
    </xf>
    <xf numFmtId="237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43" fontId="0" fillId="0" borderId="0" xfId="0" applyNumberFormat="1" applyFont="1" applyAlignment="1">
      <alignment/>
    </xf>
    <xf numFmtId="43" fontId="0" fillId="0" borderId="1" xfId="15" applyNumberFormat="1" applyFont="1" applyBorder="1" applyAlignment="1">
      <alignment/>
    </xf>
    <xf numFmtId="0" fontId="0" fillId="0" borderId="0" xfId="0" applyFont="1" applyAlignment="1">
      <alignment horizontal="left"/>
    </xf>
    <xf numFmtId="43" fontId="0" fillId="0" borderId="0" xfId="15" applyNumberFormat="1" applyFont="1" applyAlignment="1">
      <alignment horizontal="center"/>
    </xf>
    <xf numFmtId="43" fontId="0" fillId="0" borderId="2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3" xfId="15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49" fontId="0" fillId="0" borderId="0" xfId="0" applyNumberFormat="1" applyFont="1" applyAlignment="1">
      <alignment horizontal="center"/>
    </xf>
    <xf numFmtId="43" fontId="0" fillId="0" borderId="0" xfId="15" applyNumberFormat="1" applyFont="1" applyAlignment="1">
      <alignment horizontal="right"/>
    </xf>
    <xf numFmtId="43" fontId="6" fillId="0" borderId="0" xfId="0" applyNumberFormat="1" applyFont="1" applyAlignment="1">
      <alignment horizontal="center"/>
    </xf>
    <xf numFmtId="3" fontId="0" fillId="0" borderId="0" xfId="15" applyNumberFormat="1" applyFont="1" applyAlignment="1">
      <alignment/>
    </xf>
    <xf numFmtId="43" fontId="0" fillId="0" borderId="1" xfId="15" applyNumberFormat="1" applyFont="1" applyBorder="1" applyAlignment="1">
      <alignment horizontal="center"/>
    </xf>
    <xf numFmtId="43" fontId="0" fillId="0" borderId="4" xfId="15" applyNumberFormat="1" applyFont="1" applyBorder="1" applyAlignment="1">
      <alignment horizontal="center"/>
    </xf>
    <xf numFmtId="43" fontId="0" fillId="0" borderId="4" xfId="15" applyNumberFormat="1" applyFont="1" applyBorder="1" applyAlignment="1">
      <alignment/>
    </xf>
    <xf numFmtId="43" fontId="0" fillId="0" borderId="5" xfId="15" applyNumberFormat="1" applyFont="1" applyBorder="1" applyAlignment="1">
      <alignment/>
    </xf>
    <xf numFmtId="237" fontId="0" fillId="0" borderId="0" xfId="0" applyNumberFormat="1" applyFont="1" applyAlignment="1" quotePrefix="1">
      <alignment horizontal="left"/>
    </xf>
    <xf numFmtId="43" fontId="0" fillId="0" borderId="1" xfId="15" applyNumberFormat="1" applyFont="1" applyBorder="1" applyAlignment="1">
      <alignment/>
    </xf>
    <xf numFmtId="237" fontId="0" fillId="0" borderId="0" xfId="0" applyNumberFormat="1" applyFont="1" applyBorder="1" applyAlignment="1">
      <alignment/>
    </xf>
    <xf numFmtId="236" fontId="0" fillId="0" borderId="0" xfId="0" applyNumberFormat="1" applyFont="1" applyBorder="1" applyAlignment="1">
      <alignment/>
    </xf>
    <xf numFmtId="0" fontId="0" fillId="0" borderId="0" xfId="0" applyFont="1" applyAlignment="1" quotePrefix="1">
      <alignment horizontal="centerContinuous"/>
    </xf>
    <xf numFmtId="43" fontId="0" fillId="0" borderId="0" xfId="15" applyNumberFormat="1" applyFont="1" applyAlignment="1">
      <alignment/>
    </xf>
    <xf numFmtId="43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15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" fontId="6" fillId="0" borderId="0" xfId="15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" fontId="0" fillId="0" borderId="0" xfId="15" applyFont="1" applyBorder="1" applyAlignment="1">
      <alignment/>
    </xf>
    <xf numFmtId="0" fontId="0" fillId="0" borderId="0" xfId="0" applyFont="1" applyBorder="1" applyAlignment="1" quotePrefix="1">
      <alignment horizontal="left"/>
    </xf>
    <xf numFmtId="4" fontId="0" fillId="0" borderId="0" xfId="15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" fontId="0" fillId="0" borderId="0" xfId="15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49" fontId="0" fillId="0" borderId="4" xfId="15" applyNumberFormat="1" applyFont="1" applyBorder="1" applyAlignment="1" quotePrefix="1">
      <alignment horizontal="center"/>
    </xf>
    <xf numFmtId="4" fontId="0" fillId="0" borderId="4" xfId="15" applyFont="1" applyBorder="1" applyAlignment="1" quotePrefix="1">
      <alignment horizontal="center"/>
    </xf>
    <xf numFmtId="0" fontId="7" fillId="0" borderId="0" xfId="0" applyFont="1" applyAlignment="1">
      <alignment/>
    </xf>
    <xf numFmtId="49" fontId="0" fillId="0" borderId="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 quotePrefix="1">
      <alignment horizontal="left"/>
    </xf>
    <xf numFmtId="240" fontId="0" fillId="0" borderId="0" xfId="16" applyNumberFormat="1" applyFont="1" applyAlignment="1">
      <alignment/>
    </xf>
    <xf numFmtId="240" fontId="0" fillId="0" borderId="0" xfId="16" applyNumberFormat="1" applyFont="1" applyAlignment="1">
      <alignment horizontal="left" vertical="justify"/>
    </xf>
    <xf numFmtId="4" fontId="0" fillId="0" borderId="0" xfId="15" applyFont="1" applyAlignment="1">
      <alignment/>
    </xf>
    <xf numFmtId="4" fontId="0" fillId="0" borderId="0" xfId="15" applyFont="1" applyBorder="1" applyAlignment="1">
      <alignment/>
    </xf>
    <xf numFmtId="4" fontId="0" fillId="0" borderId="1" xfId="15" applyFont="1" applyBorder="1" applyAlignment="1">
      <alignment horizontal="center"/>
    </xf>
    <xf numFmtId="4" fontId="0" fillId="0" borderId="0" xfId="15" applyFont="1" applyAlignment="1">
      <alignment horizontal="center" vertical="justify"/>
    </xf>
    <xf numFmtId="4" fontId="0" fillId="0" borderId="0" xfId="15" applyFont="1" applyBorder="1" applyAlignment="1">
      <alignment horizontal="center"/>
    </xf>
    <xf numFmtId="4" fontId="0" fillId="0" borderId="0" xfId="15" applyFont="1" applyBorder="1" applyAlignment="1">
      <alignment horizontal="center" vertical="justify"/>
    </xf>
    <xf numFmtId="4" fontId="0" fillId="0" borderId="2" xfId="15" applyFont="1" applyBorder="1" applyAlignment="1">
      <alignment horizontal="center"/>
    </xf>
    <xf numFmtId="4" fontId="0" fillId="0" borderId="2" xfId="15" applyFont="1" applyBorder="1" applyAlignment="1">
      <alignment/>
    </xf>
    <xf numFmtId="4" fontId="0" fillId="0" borderId="1" xfId="15" applyFont="1" applyBorder="1" applyAlignment="1">
      <alignment horizontal="center" vertical="justify"/>
    </xf>
    <xf numFmtId="240" fontId="0" fillId="0" borderId="0" xfId="16" applyNumberFormat="1" applyFont="1" applyBorder="1" applyAlignment="1">
      <alignment/>
    </xf>
    <xf numFmtId="240" fontId="0" fillId="0" borderId="0" xfId="16" applyNumberFormat="1" applyFont="1" applyAlignment="1">
      <alignment/>
    </xf>
    <xf numFmtId="240" fontId="8" fillId="0" borderId="0" xfId="16" applyNumberFormat="1" applyFont="1" applyAlignment="1">
      <alignment horizontal="left" vertical="justify"/>
    </xf>
    <xf numFmtId="240" fontId="7" fillId="0" borderId="0" xfId="16" applyNumberFormat="1" applyFont="1" applyAlignment="1">
      <alignment/>
    </xf>
    <xf numFmtId="0" fontId="0" fillId="0" borderId="0" xfId="0" applyFont="1" applyAlignment="1">
      <alignment horizontal="left"/>
    </xf>
    <xf numFmtId="240" fontId="0" fillId="0" borderId="0" xfId="16" applyNumberFormat="1" applyFont="1" applyAlignment="1">
      <alignment horizontal="center"/>
    </xf>
    <xf numFmtId="240" fontId="7" fillId="0" borderId="0" xfId="16" applyNumberFormat="1" applyFont="1" applyAlignment="1">
      <alignment horizontal="center"/>
    </xf>
    <xf numFmtId="240" fontId="0" fillId="0" borderId="0" xfId="16" applyNumberFormat="1" applyFont="1" applyAlignment="1" quotePrefix="1">
      <alignment horizontal="center"/>
    </xf>
    <xf numFmtId="43" fontId="0" fillId="0" borderId="0" xfId="15" applyNumberFormat="1" applyFont="1" applyBorder="1" applyAlignment="1">
      <alignment horizontal="right"/>
    </xf>
    <xf numFmtId="43" fontId="0" fillId="0" borderId="5" xfId="15" applyNumberFormat="1" applyFont="1" applyFill="1" applyBorder="1" applyAlignment="1">
      <alignment/>
    </xf>
    <xf numFmtId="0" fontId="8" fillId="0" borderId="0" xfId="16" applyNumberFormat="1" applyFont="1" applyAlignment="1">
      <alignment horizontal="left" vertical="justify"/>
    </xf>
    <xf numFmtId="0" fontId="0" fillId="0" borderId="0" xfId="16" applyNumberFormat="1" applyFont="1" applyAlignment="1">
      <alignment horizontal="left" vertical="justify"/>
    </xf>
    <xf numFmtId="0" fontId="0" fillId="0" borderId="0" xfId="16" applyNumberFormat="1" applyFont="1" applyAlignment="1">
      <alignment/>
    </xf>
    <xf numFmtId="0" fontId="7" fillId="0" borderId="0" xfId="16" applyNumberFormat="1" applyFont="1" applyAlignment="1">
      <alignment/>
    </xf>
    <xf numFmtId="0" fontId="0" fillId="0" borderId="0" xfId="16" applyNumberFormat="1" applyFont="1" applyAlignment="1">
      <alignment/>
    </xf>
    <xf numFmtId="0" fontId="0" fillId="0" borderId="0" xfId="0" applyNumberFormat="1" applyFont="1" applyAlignment="1">
      <alignment/>
    </xf>
    <xf numFmtId="240" fontId="0" fillId="0" borderId="1" xfId="16" applyNumberFormat="1" applyFont="1" applyBorder="1" applyAlignment="1">
      <alignment horizontal="center"/>
    </xf>
    <xf numFmtId="240" fontId="8" fillId="0" borderId="0" xfId="16" applyNumberFormat="1" applyFont="1" applyAlignment="1">
      <alignment horizontal="center" vertical="justify"/>
    </xf>
    <xf numFmtId="240" fontId="0" fillId="0" borderId="0" xfId="16" applyNumberFormat="1" applyFont="1" applyAlignment="1">
      <alignment horizontal="center" vertical="justify"/>
    </xf>
    <xf numFmtId="240" fontId="0" fillId="0" borderId="0" xfId="16" applyNumberFormat="1" applyFont="1" applyAlignment="1">
      <alignment horizontal="center"/>
    </xf>
    <xf numFmtId="0" fontId="0" fillId="0" borderId="0" xfId="0" applyFont="1" applyAlignment="1">
      <alignment horizontal="center"/>
    </xf>
    <xf numFmtId="39" fontId="0" fillId="0" borderId="0" xfId="15" applyNumberFormat="1" applyFont="1" applyAlignment="1">
      <alignment/>
    </xf>
    <xf numFmtId="39" fontId="0" fillId="0" borderId="0" xfId="15" applyNumberFormat="1" applyFont="1" applyBorder="1" applyAlignment="1">
      <alignment/>
    </xf>
    <xf numFmtId="39" fontId="0" fillId="0" borderId="0" xfId="15" applyNumberFormat="1" applyFont="1" applyAlignment="1">
      <alignment horizontal="right"/>
    </xf>
    <xf numFmtId="39" fontId="0" fillId="0" borderId="0" xfId="15" applyNumberFormat="1" applyFont="1" applyAlignment="1">
      <alignment horizontal="center"/>
    </xf>
    <xf numFmtId="39" fontId="0" fillId="0" borderId="2" xfId="15" applyNumberFormat="1" applyFont="1" applyBorder="1" applyAlignment="1">
      <alignment/>
    </xf>
    <xf numFmtId="39" fontId="0" fillId="0" borderId="2" xfId="15" applyNumberFormat="1" applyFont="1" applyBorder="1" applyAlignment="1">
      <alignment horizontal="right"/>
    </xf>
    <xf numFmtId="39" fontId="0" fillId="0" borderId="0" xfId="15" applyNumberFormat="1" applyFont="1" applyBorder="1" applyAlignment="1">
      <alignment horizontal="right"/>
    </xf>
    <xf numFmtId="39" fontId="0" fillId="0" borderId="0" xfId="15" applyNumberFormat="1" applyFont="1" applyBorder="1" applyAlignment="1">
      <alignment horizontal="center"/>
    </xf>
    <xf numFmtId="39" fontId="0" fillId="0" borderId="3" xfId="15" applyNumberFormat="1" applyFont="1" applyBorder="1" applyAlignment="1">
      <alignment/>
    </xf>
    <xf numFmtId="43" fontId="0" fillId="0" borderId="3" xfId="15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241" fontId="0" fillId="0" borderId="0" xfId="0" applyNumberFormat="1" applyFont="1" applyBorder="1" applyAlignment="1">
      <alignment horizontal="right" vertical="top" wrapText="1"/>
    </xf>
    <xf numFmtId="39" fontId="0" fillId="0" borderId="0" xfId="0" applyNumberFormat="1" applyFont="1" applyAlignment="1">
      <alignment horizontal="right"/>
    </xf>
    <xf numFmtId="241" fontId="0" fillId="0" borderId="0" xfId="0" applyNumberFormat="1" applyFont="1" applyAlignment="1">
      <alignment/>
    </xf>
    <xf numFmtId="241" fontId="0" fillId="0" borderId="0" xfId="15" applyNumberFormat="1" applyFont="1" applyBorder="1" applyAlignment="1">
      <alignment horizontal="right" vertical="top" wrapText="1"/>
    </xf>
    <xf numFmtId="43" fontId="0" fillId="0" borderId="0" xfId="15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237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240" fontId="8" fillId="0" borderId="0" xfId="16" applyNumberFormat="1" applyFont="1" applyAlignment="1">
      <alignment horizontal="left" vertical="justify"/>
    </xf>
    <xf numFmtId="4" fontId="0" fillId="0" borderId="0" xfId="15" applyFont="1" applyBorder="1" applyAlignment="1">
      <alignment horizontal="center" vertical="justify"/>
    </xf>
    <xf numFmtId="240" fontId="0" fillId="0" borderId="1" xfId="16" applyNumberFormat="1" applyFont="1" applyBorder="1" applyAlignment="1">
      <alignment horizontal="center" vertical="justify"/>
    </xf>
    <xf numFmtId="4" fontId="0" fillId="0" borderId="1" xfId="15" applyFont="1" applyBorder="1" applyAlignment="1">
      <alignment horizontal="center"/>
    </xf>
  </cellXfs>
  <cellStyles count="5">
    <cellStyle name="Normal" xfId="0"/>
    <cellStyle name="Comma" xfId="15"/>
    <cellStyle name="Comma_Chg in share" xfId="16"/>
    <cellStyle name="Currency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showGridLines="0" tabSelected="1" zoomScaleSheetLayoutView="100" workbookViewId="0" topLeftCell="A1">
      <selection activeCell="B10" sqref="B10"/>
    </sheetView>
  </sheetViews>
  <sheetFormatPr defaultColWidth="9.140625" defaultRowHeight="22.5" customHeight="1"/>
  <cols>
    <col min="1" max="1" width="35.421875" style="10" customWidth="1"/>
    <col min="2" max="2" width="19.00390625" style="10" customWidth="1"/>
    <col min="3" max="3" width="13.421875" style="25" customWidth="1"/>
    <col min="4" max="4" width="2.8515625" style="10" customWidth="1"/>
    <col min="5" max="5" width="15.28125" style="11" customWidth="1"/>
    <col min="6" max="6" width="2.7109375" style="12" customWidth="1"/>
    <col min="7" max="7" width="15.28125" style="11" customWidth="1"/>
    <col min="8" max="8" width="4.140625" style="10" customWidth="1"/>
    <col min="9" max="16384" width="11.00390625" style="10" customWidth="1"/>
  </cols>
  <sheetData>
    <row r="1" spans="1:7" s="1" customFormat="1" ht="22.5" customHeight="1">
      <c r="A1" s="53" t="s">
        <v>28</v>
      </c>
      <c r="B1" s="50"/>
      <c r="C1" s="58"/>
      <c r="D1" s="50"/>
      <c r="E1" s="50"/>
      <c r="F1" s="50"/>
      <c r="G1" s="50"/>
    </row>
    <row r="2" spans="1:7" s="1" customFormat="1" ht="22.5" customHeight="1">
      <c r="A2" s="52" t="s">
        <v>76</v>
      </c>
      <c r="B2" s="50"/>
      <c r="C2" s="58"/>
      <c r="D2" s="50"/>
      <c r="E2" s="50"/>
      <c r="F2" s="50"/>
      <c r="G2" s="50"/>
    </row>
    <row r="3" spans="1:7" s="1" customFormat="1" ht="22.5" customHeight="1">
      <c r="A3" s="53" t="s">
        <v>77</v>
      </c>
      <c r="B3" s="50"/>
      <c r="C3" s="58"/>
      <c r="D3" s="50"/>
      <c r="E3" s="50"/>
      <c r="F3" s="50"/>
      <c r="G3" s="50"/>
    </row>
    <row r="4" spans="1:7" s="1" customFormat="1" ht="22.5" customHeight="1">
      <c r="A4" s="51"/>
      <c r="B4" s="50"/>
      <c r="C4" s="58"/>
      <c r="D4" s="50"/>
      <c r="E4" s="50"/>
      <c r="F4" s="50"/>
      <c r="G4" s="50"/>
    </row>
    <row r="5" spans="1:7" s="1" customFormat="1" ht="22.5" customHeight="1">
      <c r="A5" s="52" t="s">
        <v>0</v>
      </c>
      <c r="B5" s="50"/>
      <c r="C5" s="58"/>
      <c r="D5" s="50"/>
      <c r="E5" s="50"/>
      <c r="F5" s="50"/>
      <c r="G5" s="50"/>
    </row>
    <row r="6" spans="1:7" s="1" customFormat="1" ht="22.5" customHeight="1">
      <c r="A6" s="2"/>
      <c r="B6" s="3"/>
      <c r="C6" s="7"/>
      <c r="D6" s="3"/>
      <c r="E6" s="4"/>
      <c r="F6" s="3"/>
      <c r="G6" s="4"/>
    </row>
    <row r="7" spans="1:7" s="1" customFormat="1" ht="22.5" customHeight="1">
      <c r="A7" s="5"/>
      <c r="B7" s="6"/>
      <c r="C7" s="7"/>
      <c r="D7" s="6"/>
      <c r="E7" s="113" t="s">
        <v>29</v>
      </c>
      <c r="F7" s="113"/>
      <c r="G7" s="113"/>
    </row>
    <row r="8" spans="1:7" ht="22.5" customHeight="1">
      <c r="A8" s="3"/>
      <c r="B8" s="3"/>
      <c r="C8" s="57" t="s">
        <v>37</v>
      </c>
      <c r="D8" s="3"/>
      <c r="E8" s="54">
        <v>2546</v>
      </c>
      <c r="F8" s="7"/>
      <c r="G8" s="55" t="s">
        <v>12</v>
      </c>
    </row>
    <row r="9" ht="22.5" customHeight="1">
      <c r="A9" s="56" t="s">
        <v>1</v>
      </c>
    </row>
    <row r="10" spans="1:7" ht="22.5" customHeight="1">
      <c r="A10" s="17" t="s">
        <v>38</v>
      </c>
      <c r="C10" s="25">
        <v>4</v>
      </c>
      <c r="E10" s="14">
        <v>438500.48</v>
      </c>
      <c r="F10" s="15"/>
      <c r="G10" s="14">
        <v>1025660.58</v>
      </c>
    </row>
    <row r="11" spans="1:7" ht="22.5" customHeight="1">
      <c r="A11" s="17" t="s">
        <v>39</v>
      </c>
      <c r="C11" s="25" t="s">
        <v>99</v>
      </c>
      <c r="E11" s="14">
        <v>719978029.04</v>
      </c>
      <c r="F11" s="15"/>
      <c r="G11" s="14">
        <v>345136904.72</v>
      </c>
    </row>
    <row r="12" spans="1:7" ht="22.5" customHeight="1">
      <c r="A12" s="17" t="s">
        <v>36</v>
      </c>
      <c r="E12" s="16">
        <v>190719.39</v>
      </c>
      <c r="F12" s="15"/>
      <c r="G12" s="16">
        <v>504010.3</v>
      </c>
    </row>
    <row r="13" spans="1:7" ht="22.5" customHeight="1">
      <c r="A13" s="50" t="s">
        <v>40</v>
      </c>
      <c r="E13" s="14">
        <f>SUM(E10:E12)</f>
        <v>720607248.91</v>
      </c>
      <c r="F13" s="15"/>
      <c r="G13" s="14">
        <f>SUM(G10:G12)</f>
        <v>346666575.6</v>
      </c>
    </row>
    <row r="14" spans="1:7" ht="22.5" customHeight="1">
      <c r="A14" s="50"/>
      <c r="E14" s="14"/>
      <c r="F14" s="15"/>
      <c r="G14" s="14"/>
    </row>
    <row r="15" spans="1:7" ht="22.5" customHeight="1">
      <c r="A15" s="50" t="s">
        <v>11</v>
      </c>
      <c r="E15" s="14"/>
      <c r="F15" s="15"/>
      <c r="G15" s="14"/>
    </row>
    <row r="16" spans="1:7" ht="22.5" customHeight="1">
      <c r="A16" s="17" t="s">
        <v>43</v>
      </c>
      <c r="C16" s="25" t="s">
        <v>100</v>
      </c>
      <c r="E16" s="14">
        <v>1883281.06</v>
      </c>
      <c r="F16" s="15"/>
      <c r="G16" s="14">
        <v>817379.33</v>
      </c>
    </row>
    <row r="17" spans="1:7" ht="22.5" customHeight="1">
      <c r="A17" s="17" t="s">
        <v>41</v>
      </c>
      <c r="E17" s="14">
        <v>343657.78</v>
      </c>
      <c r="F17" s="15"/>
      <c r="G17" s="14">
        <v>298657.78</v>
      </c>
    </row>
    <row r="18" spans="1:7" ht="22.5" customHeight="1">
      <c r="A18" s="50" t="s">
        <v>42</v>
      </c>
      <c r="E18" s="19">
        <f>SUM(E16:E17)</f>
        <v>2226938.84</v>
      </c>
      <c r="F18" s="15"/>
      <c r="G18" s="19">
        <f>SUM(G16:G17)</f>
        <v>1116037.1099999999</v>
      </c>
    </row>
    <row r="19" spans="1:7" ht="22.5" customHeight="1">
      <c r="A19" s="13"/>
      <c r="E19" s="20"/>
      <c r="F19" s="21"/>
      <c r="G19" s="20"/>
    </row>
    <row r="20" spans="1:7" ht="22.5" customHeight="1">
      <c r="A20" s="13"/>
      <c r="E20" s="20"/>
      <c r="F20" s="21"/>
      <c r="G20" s="20"/>
    </row>
    <row r="21" spans="1:7" ht="22.5" customHeight="1">
      <c r="A21" s="13"/>
      <c r="E21" s="20"/>
      <c r="F21" s="21"/>
      <c r="G21" s="20"/>
    </row>
    <row r="22" spans="1:7" ht="22.5" customHeight="1">
      <c r="A22" s="13"/>
      <c r="E22" s="20"/>
      <c r="F22" s="21"/>
      <c r="G22" s="20"/>
    </row>
    <row r="23" spans="1:7" ht="22.5" customHeight="1">
      <c r="A23" s="13"/>
      <c r="E23" s="20"/>
      <c r="F23" s="21"/>
      <c r="G23" s="20"/>
    </row>
    <row r="24" spans="1:7" ht="22.5" customHeight="1">
      <c r="A24" s="13"/>
      <c r="E24" s="20"/>
      <c r="F24" s="21"/>
      <c r="G24" s="20"/>
    </row>
    <row r="25" spans="1:7" ht="22.5" customHeight="1">
      <c r="A25" s="13"/>
      <c r="E25" s="20"/>
      <c r="F25" s="21"/>
      <c r="G25" s="20"/>
    </row>
    <row r="26" spans="1:7" ht="22.5" customHeight="1">
      <c r="A26" s="13"/>
      <c r="E26" s="20"/>
      <c r="F26" s="21"/>
      <c r="G26" s="20"/>
    </row>
    <row r="27" spans="1:7" ht="22.5" customHeight="1">
      <c r="A27" s="13"/>
      <c r="E27" s="20"/>
      <c r="F27" s="21"/>
      <c r="G27" s="20"/>
    </row>
    <row r="28" spans="1:7" ht="22.5" customHeight="1">
      <c r="A28" s="13"/>
      <c r="E28" s="20"/>
      <c r="F28" s="21"/>
      <c r="G28" s="20"/>
    </row>
    <row r="29" spans="1:7" ht="22.5" customHeight="1">
      <c r="A29" s="13"/>
      <c r="E29" s="20"/>
      <c r="F29" s="21"/>
      <c r="G29" s="20"/>
    </row>
    <row r="30" spans="1:7" ht="22.5" customHeight="1">
      <c r="A30" s="13"/>
      <c r="E30" s="20"/>
      <c r="F30" s="21"/>
      <c r="G30" s="20"/>
    </row>
    <row r="31" spans="1:7" ht="22.5" customHeight="1">
      <c r="A31" s="13"/>
      <c r="E31" s="20"/>
      <c r="F31" s="21"/>
      <c r="G31" s="20"/>
    </row>
    <row r="32" spans="1:7" ht="22.5" customHeight="1">
      <c r="A32" s="13"/>
      <c r="E32" s="20"/>
      <c r="F32" s="21"/>
      <c r="G32" s="20"/>
    </row>
    <row r="33" spans="1:7" ht="22.5" customHeight="1">
      <c r="A33" s="13"/>
      <c r="E33" s="20"/>
      <c r="F33" s="21"/>
      <c r="G33" s="20"/>
    </row>
    <row r="34" spans="1:7" ht="22.5" customHeight="1">
      <c r="A34" s="13"/>
      <c r="E34" s="20"/>
      <c r="F34" s="15"/>
      <c r="G34" s="20"/>
    </row>
    <row r="35" spans="1:7" ht="22.5" customHeight="1" thickBot="1">
      <c r="A35" s="50" t="s">
        <v>44</v>
      </c>
      <c r="E35" s="22">
        <f>SUM(E16:E17)+E13</f>
        <v>722834187.75</v>
      </c>
      <c r="F35" s="15"/>
      <c r="G35" s="22">
        <f>SUM(G16:G17)+G13</f>
        <v>347782612.71000004</v>
      </c>
    </row>
    <row r="36" spans="1:7" ht="22.5" customHeight="1" thickTop="1">
      <c r="A36" s="59" t="s">
        <v>28</v>
      </c>
      <c r="B36" s="59"/>
      <c r="C36" s="59"/>
      <c r="D36" s="59"/>
      <c r="E36" s="59"/>
      <c r="F36" s="59"/>
      <c r="G36" s="59"/>
    </row>
    <row r="37" spans="1:7" ht="22.5" customHeight="1">
      <c r="A37" s="60" t="s">
        <v>76</v>
      </c>
      <c r="B37" s="59"/>
      <c r="C37" s="59"/>
      <c r="D37" s="59"/>
      <c r="E37" s="59"/>
      <c r="F37" s="59"/>
      <c r="G37" s="59"/>
    </row>
    <row r="38" spans="1:7" ht="22.5" customHeight="1">
      <c r="A38" s="59" t="s">
        <v>77</v>
      </c>
      <c r="B38" s="59"/>
      <c r="C38" s="59"/>
      <c r="D38" s="59"/>
      <c r="E38" s="59"/>
      <c r="F38" s="59"/>
      <c r="G38" s="59"/>
    </row>
    <row r="39" spans="1:7" ht="22.5" customHeight="1">
      <c r="A39" s="60"/>
      <c r="B39" s="59"/>
      <c r="C39" s="59"/>
      <c r="D39" s="59"/>
      <c r="E39" s="59"/>
      <c r="F39" s="59"/>
      <c r="G39" s="59"/>
    </row>
    <row r="40" spans="1:7" ht="22.5" customHeight="1">
      <c r="A40" s="53" t="s">
        <v>8</v>
      </c>
      <c r="B40" s="53"/>
      <c r="C40" s="59"/>
      <c r="D40" s="59"/>
      <c r="E40" s="59"/>
      <c r="F40" s="59"/>
      <c r="G40" s="59"/>
    </row>
    <row r="41" spans="1:7" ht="22.5" customHeight="1">
      <c r="A41" s="60"/>
      <c r="B41" s="59"/>
      <c r="C41" s="59"/>
      <c r="D41" s="59"/>
      <c r="E41" s="59"/>
      <c r="F41" s="59"/>
      <c r="G41" s="59"/>
    </row>
    <row r="42" spans="1:7" ht="22.5" customHeight="1">
      <c r="A42" s="23"/>
      <c r="B42" s="24"/>
      <c r="C42" s="7"/>
      <c r="D42" s="6"/>
      <c r="E42" s="113" t="s">
        <v>29</v>
      </c>
      <c r="F42" s="113"/>
      <c r="G42" s="113"/>
    </row>
    <row r="43" spans="3:7" ht="22.5" customHeight="1">
      <c r="C43" s="57" t="s">
        <v>37</v>
      </c>
      <c r="D43" s="3"/>
      <c r="E43" s="54">
        <v>2546</v>
      </c>
      <c r="F43" s="7"/>
      <c r="G43" s="55" t="s">
        <v>12</v>
      </c>
    </row>
    <row r="44" spans="1:7" ht="22.5" customHeight="1">
      <c r="A44" s="56" t="s">
        <v>9</v>
      </c>
      <c r="B44" s="17"/>
      <c r="D44" s="17"/>
      <c r="E44" s="8"/>
      <c r="F44" s="9"/>
      <c r="G44" s="8"/>
    </row>
    <row r="45" spans="1:7" ht="22.5" customHeight="1">
      <c r="A45" s="10" t="s">
        <v>56</v>
      </c>
      <c r="B45" s="17"/>
      <c r="C45" s="25" t="s">
        <v>101</v>
      </c>
      <c r="D45" s="17"/>
      <c r="E45" s="26">
        <v>611000000</v>
      </c>
      <c r="F45" s="27"/>
      <c r="G45" s="26">
        <v>276059118.53</v>
      </c>
    </row>
    <row r="46" spans="1:7" ht="22.5" customHeight="1">
      <c r="A46" s="17" t="s">
        <v>45</v>
      </c>
      <c r="E46" s="14">
        <v>7693344.61</v>
      </c>
      <c r="F46" s="15"/>
      <c r="G46" s="14">
        <v>10586954.28</v>
      </c>
    </row>
    <row r="47" spans="1:7" ht="22.5" customHeight="1">
      <c r="A47" s="17" t="s">
        <v>108</v>
      </c>
      <c r="C47" s="25" t="s">
        <v>112</v>
      </c>
      <c r="E47" s="18">
        <v>307912.5</v>
      </c>
      <c r="F47" s="15"/>
      <c r="G47" s="18" t="s">
        <v>31</v>
      </c>
    </row>
    <row r="48" spans="1:11" ht="22.5" customHeight="1">
      <c r="A48" s="17" t="s">
        <v>46</v>
      </c>
      <c r="B48" s="13"/>
      <c r="C48" s="25" t="s">
        <v>61</v>
      </c>
      <c r="D48" s="13"/>
      <c r="E48" s="16">
        <f>4527455.93+992007.3</f>
        <v>5519463.2299999995</v>
      </c>
      <c r="F48" s="15"/>
      <c r="G48" s="16">
        <f>2871853.91+5684384.26</f>
        <v>8556238.17</v>
      </c>
      <c r="K48" s="28"/>
    </row>
    <row r="49" spans="1:7" ht="22.5" customHeight="1">
      <c r="A49" s="50" t="s">
        <v>47</v>
      </c>
      <c r="E49" s="20">
        <f>SUM(E45:E48)</f>
        <v>624520720.34</v>
      </c>
      <c r="F49" s="15"/>
      <c r="G49" s="20">
        <f>SUM(G45:G48)</f>
        <v>295202310.97999996</v>
      </c>
    </row>
    <row r="50" spans="1:7" ht="22.5" customHeight="1">
      <c r="A50" s="50"/>
      <c r="E50" s="20"/>
      <c r="F50" s="15"/>
      <c r="G50" s="20"/>
    </row>
    <row r="51" spans="1:7" ht="22.5" customHeight="1">
      <c r="A51" s="50" t="s">
        <v>30</v>
      </c>
      <c r="E51" s="20"/>
      <c r="F51" s="21"/>
      <c r="G51" s="20"/>
    </row>
    <row r="52" spans="1:7" ht="22.5" customHeight="1">
      <c r="A52" s="17" t="s">
        <v>109</v>
      </c>
      <c r="C52" s="25" t="s">
        <v>112</v>
      </c>
      <c r="E52" s="29">
        <v>641484.38</v>
      </c>
      <c r="F52" s="21"/>
      <c r="G52" s="29" t="s">
        <v>31</v>
      </c>
    </row>
    <row r="53" spans="1:7" ht="22.5" customHeight="1">
      <c r="A53" s="50" t="s">
        <v>52</v>
      </c>
      <c r="E53" s="30">
        <f>SUM(E52)</f>
        <v>641484.38</v>
      </c>
      <c r="F53" s="21"/>
      <c r="G53" s="30" t="s">
        <v>31</v>
      </c>
    </row>
    <row r="54" spans="1:7" ht="22.5" customHeight="1">
      <c r="A54" s="50" t="s">
        <v>53</v>
      </c>
      <c r="E54" s="20">
        <f>SUM(E49+E53)</f>
        <v>625162204.72</v>
      </c>
      <c r="F54" s="15"/>
      <c r="G54" s="20">
        <f>SUM(G49:G49)</f>
        <v>295202310.97999996</v>
      </c>
    </row>
    <row r="55" spans="1:7" ht="22.5" customHeight="1">
      <c r="A55" s="50"/>
      <c r="E55" s="20"/>
      <c r="F55" s="15"/>
      <c r="G55" s="20"/>
    </row>
    <row r="56" spans="1:7" ht="22.5" customHeight="1">
      <c r="A56" s="51" t="s">
        <v>2</v>
      </c>
      <c r="E56" s="14"/>
      <c r="F56" s="15"/>
      <c r="G56" s="14"/>
    </row>
    <row r="57" spans="1:7" s="1" customFormat="1" ht="22.5" customHeight="1">
      <c r="A57" s="103" t="s">
        <v>90</v>
      </c>
      <c r="C57" s="104">
        <v>9</v>
      </c>
      <c r="D57" s="105"/>
      <c r="E57" s="106"/>
      <c r="F57" s="107"/>
      <c r="G57" s="106"/>
    </row>
    <row r="58" spans="1:7" s="1" customFormat="1" ht="22.5" customHeight="1">
      <c r="A58" s="76" t="s">
        <v>91</v>
      </c>
      <c r="C58" s="104"/>
      <c r="D58" s="105"/>
      <c r="E58" s="106"/>
      <c r="F58" s="107"/>
      <c r="G58" s="106"/>
    </row>
    <row r="59" spans="1:7" s="1" customFormat="1" ht="22.5" customHeight="1">
      <c r="A59" s="76" t="s">
        <v>92</v>
      </c>
      <c r="C59" s="104"/>
      <c r="D59" s="105"/>
      <c r="E59" s="106"/>
      <c r="F59" s="107"/>
      <c r="G59" s="106"/>
    </row>
    <row r="60" spans="1:7" s="1" customFormat="1" ht="22.5" customHeight="1">
      <c r="A60" s="103" t="s">
        <v>93</v>
      </c>
      <c r="C60" s="104">
        <v>9</v>
      </c>
      <c r="D60" s="105"/>
      <c r="E60" s="106"/>
      <c r="F60" s="107"/>
      <c r="G60" s="106"/>
    </row>
    <row r="61" spans="1:7" s="1" customFormat="1" ht="22.5" customHeight="1">
      <c r="A61" s="76" t="s">
        <v>91</v>
      </c>
      <c r="C61" s="104"/>
      <c r="D61" s="105"/>
      <c r="E61" s="108"/>
      <c r="F61" s="107"/>
      <c r="G61" s="109"/>
    </row>
    <row r="62" spans="1:7" s="1" customFormat="1" ht="22.5" customHeight="1">
      <c r="A62" s="76" t="s">
        <v>94</v>
      </c>
      <c r="C62" s="104"/>
      <c r="D62" s="105"/>
      <c r="E62" s="14">
        <v>80000000</v>
      </c>
      <c r="F62" s="107"/>
      <c r="G62" s="14">
        <v>40000000</v>
      </c>
    </row>
    <row r="63" spans="1:6" s="1" customFormat="1" ht="22.5" customHeight="1">
      <c r="A63" s="103" t="s">
        <v>95</v>
      </c>
      <c r="B63" s="104"/>
      <c r="C63" s="105"/>
      <c r="D63" s="106"/>
      <c r="E63" s="107"/>
      <c r="F63" s="106"/>
    </row>
    <row r="64" spans="1:7" ht="22.5" customHeight="1">
      <c r="A64" s="17" t="s">
        <v>54</v>
      </c>
      <c r="E64" s="14">
        <v>2000000</v>
      </c>
      <c r="F64" s="15"/>
      <c r="G64" s="14">
        <v>2000000</v>
      </c>
    </row>
    <row r="65" spans="1:7" ht="22.5" customHeight="1">
      <c r="A65" s="17" t="s">
        <v>55</v>
      </c>
      <c r="C65" s="25" t="s">
        <v>49</v>
      </c>
      <c r="E65" s="14"/>
      <c r="F65" s="15"/>
      <c r="G65" s="14"/>
    </row>
    <row r="66" spans="1:7" ht="22.5" customHeight="1">
      <c r="A66" s="17" t="s">
        <v>19</v>
      </c>
      <c r="E66" s="14"/>
      <c r="F66" s="15"/>
      <c r="G66" s="14"/>
    </row>
    <row r="67" spans="1:7" ht="22.5" customHeight="1">
      <c r="A67" s="76" t="s">
        <v>25</v>
      </c>
      <c r="E67" s="14">
        <v>780000</v>
      </c>
      <c r="F67" s="15"/>
      <c r="G67" s="14">
        <v>360000</v>
      </c>
    </row>
    <row r="68" spans="1:7" ht="22.5" customHeight="1">
      <c r="A68" s="17" t="s">
        <v>20</v>
      </c>
      <c r="E68" s="14">
        <v>14891983.03</v>
      </c>
      <c r="F68" s="15"/>
      <c r="G68" s="14">
        <v>10220301.73</v>
      </c>
    </row>
    <row r="69" spans="1:7" ht="22.5" customHeight="1">
      <c r="A69" s="56" t="s">
        <v>50</v>
      </c>
      <c r="E69" s="31">
        <f>SUM(E62:E68)</f>
        <v>97671983.03</v>
      </c>
      <c r="F69" s="15"/>
      <c r="G69" s="31">
        <f>SUM(G62:G68)</f>
        <v>52580301.730000004</v>
      </c>
    </row>
    <row r="70" spans="1:7" ht="22.5" customHeight="1" thickBot="1">
      <c r="A70" s="50" t="s">
        <v>51</v>
      </c>
      <c r="E70" s="81">
        <f>+E54+E69</f>
        <v>722834187.75</v>
      </c>
      <c r="F70" s="15"/>
      <c r="G70" s="32">
        <f>+G54+G69</f>
        <v>347782612.71</v>
      </c>
    </row>
    <row r="71" spans="1:7" ht="22.5" customHeight="1" thickTop="1">
      <c r="A71" s="53" t="s">
        <v>28</v>
      </c>
      <c r="B71" s="53"/>
      <c r="C71" s="53"/>
      <c r="D71" s="53"/>
      <c r="E71" s="53"/>
      <c r="F71" s="53"/>
      <c r="G71" s="53"/>
    </row>
    <row r="72" spans="1:7" ht="22.5" customHeight="1">
      <c r="A72" s="53" t="s">
        <v>3</v>
      </c>
      <c r="B72" s="53"/>
      <c r="C72" s="53"/>
      <c r="D72" s="53"/>
      <c r="E72" s="53"/>
      <c r="F72" s="53"/>
      <c r="G72" s="53"/>
    </row>
    <row r="73" spans="1:7" ht="22.5" customHeight="1">
      <c r="A73" s="52" t="s">
        <v>97</v>
      </c>
      <c r="B73" s="53"/>
      <c r="C73" s="53"/>
      <c r="D73" s="53"/>
      <c r="E73" s="53"/>
      <c r="F73" s="53"/>
      <c r="G73" s="53"/>
    </row>
    <row r="74" spans="1:7" ht="22.5" customHeight="1">
      <c r="A74" s="52"/>
      <c r="B74" s="53"/>
      <c r="C74" s="53"/>
      <c r="D74" s="53"/>
      <c r="E74" s="53"/>
      <c r="F74" s="53"/>
      <c r="G74" s="53"/>
    </row>
    <row r="75" spans="1:7" ht="22.5" customHeight="1">
      <c r="A75" s="33"/>
      <c r="C75" s="7"/>
      <c r="D75" s="6"/>
      <c r="E75" s="113" t="s">
        <v>29</v>
      </c>
      <c r="F75" s="113"/>
      <c r="G75" s="113"/>
    </row>
    <row r="76" spans="1:7" ht="22.5" customHeight="1">
      <c r="A76" s="33"/>
      <c r="C76" s="57" t="s">
        <v>37</v>
      </c>
      <c r="D76" s="3"/>
      <c r="E76" s="54">
        <v>2546</v>
      </c>
      <c r="F76" s="7"/>
      <c r="G76" s="55" t="s">
        <v>12</v>
      </c>
    </row>
    <row r="77" ht="22.5" customHeight="1">
      <c r="A77" s="51" t="s">
        <v>23</v>
      </c>
    </row>
    <row r="78" spans="1:8" ht="22.5" customHeight="1">
      <c r="A78" s="17" t="s">
        <v>57</v>
      </c>
      <c r="E78" s="14">
        <v>27468039.87</v>
      </c>
      <c r="F78" s="15"/>
      <c r="G78" s="14">
        <v>20821896.44</v>
      </c>
      <c r="H78" s="12"/>
    </row>
    <row r="79" spans="1:8" ht="22.5" customHeight="1">
      <c r="A79" s="17" t="s">
        <v>78</v>
      </c>
      <c r="E79" s="20">
        <v>10651266.9</v>
      </c>
      <c r="F79" s="15"/>
      <c r="G79" s="20">
        <v>9731647</v>
      </c>
      <c r="H79" s="12"/>
    </row>
    <row r="80" spans="1:8" ht="22.5" customHeight="1">
      <c r="A80" s="17" t="s">
        <v>58</v>
      </c>
      <c r="E80" s="34">
        <v>211078.76</v>
      </c>
      <c r="F80" s="15"/>
      <c r="G80" s="34">
        <v>2962.25</v>
      </c>
      <c r="H80" s="12"/>
    </row>
    <row r="81" spans="1:8" ht="22.5" customHeight="1">
      <c r="A81" s="50" t="s">
        <v>59</v>
      </c>
      <c r="E81" s="14">
        <f>SUM(E78:E80)</f>
        <v>38330385.53</v>
      </c>
      <c r="F81" s="15"/>
      <c r="G81" s="14">
        <f>SUM(G78:G80)</f>
        <v>30556505.69</v>
      </c>
      <c r="H81" s="12"/>
    </row>
    <row r="82" spans="1:8" ht="22.5" customHeight="1">
      <c r="A82" s="50"/>
      <c r="E82" s="14"/>
      <c r="F82" s="15"/>
      <c r="G82" s="14"/>
      <c r="H82" s="12"/>
    </row>
    <row r="83" spans="1:8" ht="22.5" customHeight="1">
      <c r="A83" s="51" t="s">
        <v>24</v>
      </c>
      <c r="E83" s="14"/>
      <c r="F83" s="15"/>
      <c r="G83" s="14"/>
      <c r="H83" s="12"/>
    </row>
    <row r="84" spans="1:8" s="1" customFormat="1" ht="22.5" customHeight="1">
      <c r="A84" s="76" t="s">
        <v>62</v>
      </c>
      <c r="C84" s="7" t="s">
        <v>61</v>
      </c>
      <c r="E84" s="110">
        <v>7156778.59</v>
      </c>
      <c r="F84" s="111"/>
      <c r="G84" s="110">
        <v>6895192.17</v>
      </c>
      <c r="H84" s="112"/>
    </row>
    <row r="85" spans="1:8" ht="22.5" customHeight="1">
      <c r="A85" s="17" t="s">
        <v>63</v>
      </c>
      <c r="C85" s="25" t="s">
        <v>102</v>
      </c>
      <c r="E85" s="14">
        <f>15064039.25</f>
        <v>15064039.25</v>
      </c>
      <c r="F85" s="15"/>
      <c r="G85" s="14">
        <f>11496798.82</f>
        <v>11496798.82</v>
      </c>
      <c r="H85" s="12"/>
    </row>
    <row r="86" spans="1:8" ht="22.5" customHeight="1">
      <c r="A86" s="50" t="s">
        <v>60</v>
      </c>
      <c r="E86" s="31">
        <f>SUM(E84:E85)</f>
        <v>22220817.84</v>
      </c>
      <c r="F86" s="15"/>
      <c r="G86" s="31">
        <f>SUM(G84:G85)</f>
        <v>18391990.990000002</v>
      </c>
      <c r="H86" s="35"/>
    </row>
    <row r="87" spans="1:8" ht="22.5" customHeight="1">
      <c r="A87" s="50" t="s">
        <v>103</v>
      </c>
      <c r="E87" s="19">
        <f>+E81-E86</f>
        <v>16109567.690000001</v>
      </c>
      <c r="F87" s="15"/>
      <c r="G87" s="19">
        <f>+G81-G86</f>
        <v>12164514.7</v>
      </c>
      <c r="H87" s="35"/>
    </row>
    <row r="88" spans="1:8" ht="22.5" customHeight="1">
      <c r="A88" s="50" t="s">
        <v>22</v>
      </c>
      <c r="E88" s="20">
        <v>5017886.39</v>
      </c>
      <c r="F88" s="21"/>
      <c r="G88" s="20">
        <v>3821092.48</v>
      </c>
      <c r="H88" s="35"/>
    </row>
    <row r="89" spans="1:8" ht="22.5" customHeight="1" thickBot="1">
      <c r="A89" s="50" t="s">
        <v>13</v>
      </c>
      <c r="E89" s="22">
        <f>SUM(E87-E88)</f>
        <v>11091681.3</v>
      </c>
      <c r="F89" s="21"/>
      <c r="G89" s="22">
        <f>SUM(G87-G88)</f>
        <v>8343422.219999999</v>
      </c>
      <c r="H89" s="35"/>
    </row>
    <row r="90" spans="1:8" ht="22.5" customHeight="1" thickBot="1" thickTop="1">
      <c r="A90" s="50" t="s">
        <v>32</v>
      </c>
      <c r="C90" s="25" t="s">
        <v>96</v>
      </c>
      <c r="E90" s="32">
        <v>2.09</v>
      </c>
      <c r="F90" s="15"/>
      <c r="G90" s="32">
        <f>G89/4000000</f>
        <v>2.0858555549999998</v>
      </c>
      <c r="H90" s="36"/>
    </row>
    <row r="91" spans="1:8" ht="22.5" customHeight="1" thickTop="1">
      <c r="A91" s="17"/>
      <c r="E91" s="20"/>
      <c r="F91" s="15"/>
      <c r="G91" s="20"/>
      <c r="H91" s="36"/>
    </row>
    <row r="92" spans="1:7" ht="22.5" customHeight="1">
      <c r="A92" s="53" t="s">
        <v>28</v>
      </c>
      <c r="B92" s="53"/>
      <c r="C92" s="53"/>
      <c r="D92" s="53"/>
      <c r="E92" s="53"/>
      <c r="F92" s="53"/>
      <c r="G92" s="53"/>
    </row>
    <row r="93" spans="1:7" ht="22.5" customHeight="1">
      <c r="A93" s="53" t="s">
        <v>5</v>
      </c>
      <c r="B93" s="53"/>
      <c r="C93" s="53"/>
      <c r="D93" s="53"/>
      <c r="E93" s="53"/>
      <c r="F93" s="53"/>
      <c r="G93" s="53"/>
    </row>
    <row r="94" spans="1:7" ht="22.5" customHeight="1">
      <c r="A94" s="52" t="s">
        <v>97</v>
      </c>
      <c r="B94" s="53"/>
      <c r="C94" s="53"/>
      <c r="D94" s="53"/>
      <c r="E94" s="53"/>
      <c r="F94" s="53"/>
      <c r="G94" s="53"/>
    </row>
    <row r="95" spans="1:7" ht="22.5" customHeight="1">
      <c r="A95" s="52"/>
      <c r="B95" s="53"/>
      <c r="C95" s="53"/>
      <c r="D95" s="53"/>
      <c r="E95" s="53"/>
      <c r="F95" s="53"/>
      <c r="G95" s="53"/>
    </row>
    <row r="96" spans="1:7" ht="22.5" customHeight="1">
      <c r="A96" s="37"/>
      <c r="B96" s="24"/>
      <c r="D96" s="24"/>
      <c r="E96" s="113" t="s">
        <v>29</v>
      </c>
      <c r="F96" s="113"/>
      <c r="G96" s="113"/>
    </row>
    <row r="97" spans="1:7" ht="22.5" customHeight="1">
      <c r="A97" s="37"/>
      <c r="B97" s="24"/>
      <c r="C97" s="57" t="s">
        <v>37</v>
      </c>
      <c r="D97" s="24"/>
      <c r="E97" s="54">
        <v>2546</v>
      </c>
      <c r="F97" s="7"/>
      <c r="G97" s="55" t="s">
        <v>12</v>
      </c>
    </row>
    <row r="98" ht="22.5" customHeight="1">
      <c r="A98" s="56" t="s">
        <v>6</v>
      </c>
    </row>
    <row r="99" spans="1:7" ht="22.5" customHeight="1">
      <c r="A99" s="17" t="s">
        <v>13</v>
      </c>
      <c r="E99" s="14">
        <v>11091681.3</v>
      </c>
      <c r="F99" s="15"/>
      <c r="G99" s="14">
        <v>8343422.22</v>
      </c>
    </row>
    <row r="100" spans="1:7" ht="22.5" customHeight="1">
      <c r="A100" s="50" t="s">
        <v>106</v>
      </c>
      <c r="E100" s="14"/>
      <c r="F100" s="15"/>
      <c r="G100" s="14"/>
    </row>
    <row r="101" spans="1:7" ht="22.5" customHeight="1">
      <c r="A101" s="50" t="s">
        <v>107</v>
      </c>
      <c r="E101" s="14"/>
      <c r="F101" s="15"/>
      <c r="G101" s="14"/>
    </row>
    <row r="102" spans="1:7" ht="22.5" customHeight="1">
      <c r="A102" s="17" t="s">
        <v>65</v>
      </c>
      <c r="E102" s="14">
        <v>493529.82</v>
      </c>
      <c r="F102" s="15"/>
      <c r="G102" s="14">
        <v>250084.71</v>
      </c>
    </row>
    <row r="103" spans="1:7" ht="22.5" customHeight="1">
      <c r="A103" s="10" t="s">
        <v>64</v>
      </c>
      <c r="E103" s="18" t="s">
        <v>31</v>
      </c>
      <c r="F103" s="15"/>
      <c r="G103" s="14">
        <v>2256.76</v>
      </c>
    </row>
    <row r="104" spans="1:7" ht="22.5" customHeight="1">
      <c r="A104" s="17" t="s">
        <v>80</v>
      </c>
      <c r="E104" s="18">
        <v>-210389.59</v>
      </c>
      <c r="F104" s="15"/>
      <c r="G104" s="18" t="s">
        <v>31</v>
      </c>
    </row>
    <row r="105" spans="1:7" ht="22.5" customHeight="1">
      <c r="A105" s="17" t="s">
        <v>104</v>
      </c>
      <c r="E105" s="18">
        <v>5031.58</v>
      </c>
      <c r="F105" s="15"/>
      <c r="G105" s="18" t="s">
        <v>31</v>
      </c>
    </row>
    <row r="106" spans="1:7" ht="22.5" customHeight="1">
      <c r="A106" s="56" t="s">
        <v>10</v>
      </c>
      <c r="E106" s="14"/>
      <c r="F106" s="15"/>
      <c r="G106" s="14"/>
    </row>
    <row r="107" spans="1:7" ht="22.5" customHeight="1">
      <c r="A107" s="17" t="s">
        <v>81</v>
      </c>
      <c r="E107" s="14">
        <f>-433324393+53790891.72+4692376.96</f>
        <v>-374841124.32</v>
      </c>
      <c r="F107" s="15"/>
      <c r="G107" s="14">
        <f>-229172611.14+41968627.75-4942930.68</f>
        <v>-192146914.07</v>
      </c>
    </row>
    <row r="108" spans="1:7" ht="22.5" customHeight="1">
      <c r="A108" s="17" t="s">
        <v>83</v>
      </c>
      <c r="E108" s="14">
        <v>277749.18</v>
      </c>
      <c r="F108" s="15"/>
      <c r="G108" s="14">
        <v>-390086.3</v>
      </c>
    </row>
    <row r="109" spans="1:7" ht="22.5" customHeight="1">
      <c r="A109" s="17" t="s">
        <v>82</v>
      </c>
      <c r="E109" s="14">
        <v>-45000</v>
      </c>
      <c r="F109" s="15"/>
      <c r="G109" s="14">
        <v>284800</v>
      </c>
    </row>
    <row r="110" spans="1:7" ht="22.5" customHeight="1">
      <c r="A110" s="17" t="s">
        <v>66</v>
      </c>
      <c r="E110" s="18" t="s">
        <v>31</v>
      </c>
      <c r="F110" s="15"/>
      <c r="G110" s="26">
        <v>29883.89</v>
      </c>
    </row>
    <row r="111" spans="1:7" ht="22.5" customHeight="1">
      <c r="A111" s="17" t="s">
        <v>84</v>
      </c>
      <c r="E111" s="14">
        <v>-2893609.67</v>
      </c>
      <c r="F111" s="15"/>
      <c r="G111" s="14">
        <v>1394300.48</v>
      </c>
    </row>
    <row r="112" spans="1:7" ht="22.5" customHeight="1">
      <c r="A112" s="17" t="s">
        <v>113</v>
      </c>
      <c r="E112" s="16">
        <f>1655674.02-4692376.96</f>
        <v>-3036702.94</v>
      </c>
      <c r="F112" s="21"/>
      <c r="G112" s="16">
        <f>386556.54+4942930.68</f>
        <v>5329487.22</v>
      </c>
    </row>
    <row r="113" spans="1:7" ht="22.5" customHeight="1">
      <c r="A113" s="56" t="s">
        <v>87</v>
      </c>
      <c r="E113" s="14">
        <f>SUM(E99:E112)</f>
        <v>-369158834.64</v>
      </c>
      <c r="F113" s="15"/>
      <c r="G113" s="14">
        <f>SUM(G99:G112)</f>
        <v>-176902765.09000003</v>
      </c>
    </row>
    <row r="114" spans="1:7" ht="22.5" customHeight="1">
      <c r="A114" s="56" t="s">
        <v>105</v>
      </c>
      <c r="E114" s="14"/>
      <c r="F114" s="15"/>
      <c r="G114" s="14"/>
    </row>
    <row r="115" spans="1:7" ht="22.5" customHeight="1">
      <c r="A115" s="1" t="s">
        <v>85</v>
      </c>
      <c r="E115" s="14">
        <v>371500</v>
      </c>
      <c r="F115" s="15"/>
      <c r="G115" s="18" t="s">
        <v>31</v>
      </c>
    </row>
    <row r="116" spans="1:7" ht="22.5" customHeight="1">
      <c r="A116" s="17" t="s">
        <v>67</v>
      </c>
      <c r="E116" s="14">
        <v>-1690103.81</v>
      </c>
      <c r="F116" s="15"/>
      <c r="G116" s="14">
        <v>-712452.5</v>
      </c>
    </row>
    <row r="117" spans="1:7" ht="22.5" customHeight="1">
      <c r="A117" s="50" t="s">
        <v>86</v>
      </c>
      <c r="E117" s="19">
        <f>SUM(E115:E116)</f>
        <v>-1318603.81</v>
      </c>
      <c r="F117" s="15"/>
      <c r="G117" s="19">
        <f>SUM(G116:G116)</f>
        <v>-712452.5</v>
      </c>
    </row>
    <row r="118" spans="1:7" ht="22.5" customHeight="1">
      <c r="A118" s="17"/>
      <c r="E118" s="20"/>
      <c r="F118" s="15"/>
      <c r="G118" s="20"/>
    </row>
    <row r="119" spans="1:7" ht="22.5" customHeight="1">
      <c r="A119" s="53" t="s">
        <v>28</v>
      </c>
      <c r="B119" s="53"/>
      <c r="C119" s="53"/>
      <c r="D119" s="53"/>
      <c r="E119" s="53"/>
      <c r="F119" s="53"/>
      <c r="G119" s="53"/>
    </row>
    <row r="120" spans="1:7" ht="22.5" customHeight="1">
      <c r="A120" s="53" t="s">
        <v>79</v>
      </c>
      <c r="B120" s="53"/>
      <c r="C120" s="53"/>
      <c r="D120" s="53"/>
      <c r="E120" s="53"/>
      <c r="F120" s="53"/>
      <c r="G120" s="53"/>
    </row>
    <row r="121" spans="1:7" ht="22.5" customHeight="1">
      <c r="A121" s="52" t="s">
        <v>97</v>
      </c>
      <c r="B121" s="53"/>
      <c r="C121" s="53"/>
      <c r="D121" s="53"/>
      <c r="E121" s="53"/>
      <c r="F121" s="53"/>
      <c r="G121" s="53"/>
    </row>
    <row r="122" spans="1:7" ht="22.5" customHeight="1">
      <c r="A122" s="52"/>
      <c r="B122" s="53"/>
      <c r="C122" s="53"/>
      <c r="D122" s="53"/>
      <c r="E122" s="53"/>
      <c r="F122" s="53"/>
      <c r="G122" s="53"/>
    </row>
    <row r="123" spans="1:7" ht="22.5" customHeight="1">
      <c r="A123" s="37"/>
      <c r="B123" s="24"/>
      <c r="D123" s="24"/>
      <c r="E123" s="113" t="s">
        <v>29</v>
      </c>
      <c r="F123" s="113"/>
      <c r="G123" s="113"/>
    </row>
    <row r="124" spans="1:7" ht="22.5" customHeight="1">
      <c r="A124" s="37"/>
      <c r="B124" s="24"/>
      <c r="C124" s="57" t="s">
        <v>37</v>
      </c>
      <c r="D124" s="24"/>
      <c r="E124" s="54">
        <v>2546</v>
      </c>
      <c r="F124" s="7"/>
      <c r="G124" s="55" t="s">
        <v>12</v>
      </c>
    </row>
    <row r="125" spans="1:7" ht="22.5" customHeight="1">
      <c r="A125" s="56" t="s">
        <v>7</v>
      </c>
      <c r="E125" s="14"/>
      <c r="F125" s="15"/>
      <c r="G125" s="14"/>
    </row>
    <row r="126" spans="1:7" ht="22.5" customHeight="1">
      <c r="A126" s="17" t="s">
        <v>68</v>
      </c>
      <c r="E126" s="14">
        <v>334940881.47</v>
      </c>
      <c r="F126" s="15"/>
      <c r="G126" s="14">
        <v>197529357.57</v>
      </c>
    </row>
    <row r="127" spans="1:7" ht="22.5" customHeight="1">
      <c r="A127" s="17" t="s">
        <v>110</v>
      </c>
      <c r="E127" s="10"/>
      <c r="F127" s="10"/>
      <c r="G127" s="10"/>
    </row>
    <row r="128" spans="1:7" ht="22.5" customHeight="1">
      <c r="A128" s="17" t="s">
        <v>111</v>
      </c>
      <c r="E128" s="14">
        <v>949396.88</v>
      </c>
      <c r="F128" s="15"/>
      <c r="G128" s="39" t="s">
        <v>31</v>
      </c>
    </row>
    <row r="129" spans="1:7" ht="22.5" customHeight="1">
      <c r="A129" s="17" t="s">
        <v>88</v>
      </c>
      <c r="E129" s="18" t="s">
        <v>31</v>
      </c>
      <c r="F129" s="15"/>
      <c r="G129" s="26">
        <v>-16000000</v>
      </c>
    </row>
    <row r="130" spans="1:7" ht="22.5" customHeight="1">
      <c r="A130" s="17" t="s">
        <v>69</v>
      </c>
      <c r="E130" s="80">
        <v>40000000</v>
      </c>
      <c r="F130" s="21"/>
      <c r="G130" s="39" t="s">
        <v>31</v>
      </c>
    </row>
    <row r="131" spans="1:7" ht="22.5" customHeight="1">
      <c r="A131" s="17" t="s">
        <v>98</v>
      </c>
      <c r="E131" s="26">
        <v>-6000000</v>
      </c>
      <c r="F131" s="15"/>
      <c r="G131" s="26">
        <v>-4000000</v>
      </c>
    </row>
    <row r="132" spans="1:7" ht="22.5" customHeight="1">
      <c r="A132" s="50" t="s">
        <v>70</v>
      </c>
      <c r="E132" s="31">
        <f>SUM(E126:E131)</f>
        <v>369890278.35</v>
      </c>
      <c r="F132" s="15"/>
      <c r="G132" s="31">
        <f>SUM(G126:G131)</f>
        <v>177529357.57</v>
      </c>
    </row>
    <row r="133" spans="1:7" ht="22.5" customHeight="1">
      <c r="A133" s="51" t="s">
        <v>89</v>
      </c>
      <c r="E133" s="14">
        <f>E113+E117+E132</f>
        <v>-587160.0999999642</v>
      </c>
      <c r="F133" s="15"/>
      <c r="G133" s="14">
        <f>G113+G117+G132</f>
        <v>-85860.02000004053</v>
      </c>
    </row>
    <row r="134" spans="1:7" ht="22.5" customHeight="1">
      <c r="A134" s="51" t="s">
        <v>34</v>
      </c>
      <c r="C134" s="25" t="s">
        <v>96</v>
      </c>
      <c r="E134" s="14">
        <v>1025660.58</v>
      </c>
      <c r="F134" s="15"/>
      <c r="G134" s="14">
        <v>1111520.6</v>
      </c>
    </row>
    <row r="135" spans="1:7" ht="22.5" customHeight="1" thickBot="1">
      <c r="A135" s="51" t="s">
        <v>35</v>
      </c>
      <c r="C135" s="25" t="s">
        <v>96</v>
      </c>
      <c r="E135" s="102">
        <f>SUM(E133:E134)</f>
        <v>438500.4800000357</v>
      </c>
      <c r="F135" s="15"/>
      <c r="G135" s="22">
        <f>SUM(G133:G134)</f>
        <v>1025660.5799999596</v>
      </c>
    </row>
    <row r="136" spans="5:7" ht="22.5" customHeight="1" thickTop="1">
      <c r="E136" s="20"/>
      <c r="F136" s="15"/>
      <c r="G136" s="20"/>
    </row>
    <row r="137" spans="1:7" ht="22.5" customHeight="1">
      <c r="A137" s="51" t="s">
        <v>26</v>
      </c>
      <c r="E137" s="14"/>
      <c r="F137" s="15"/>
      <c r="G137" s="14"/>
    </row>
    <row r="138" spans="1:7" ht="22.5" customHeight="1">
      <c r="A138" s="50" t="s">
        <v>71</v>
      </c>
      <c r="E138" s="14"/>
      <c r="F138" s="15"/>
      <c r="G138" s="14"/>
    </row>
    <row r="139" spans="1:7" ht="22.5" customHeight="1">
      <c r="A139" s="17" t="s">
        <v>62</v>
      </c>
      <c r="E139" s="38">
        <v>6858366.93</v>
      </c>
      <c r="F139" s="15"/>
      <c r="G139" s="38">
        <v>7206781.25</v>
      </c>
    </row>
    <row r="140" spans="1:7" ht="22.5" customHeight="1">
      <c r="A140" s="17" t="s">
        <v>22</v>
      </c>
      <c r="E140" s="38">
        <v>5654868.67</v>
      </c>
      <c r="F140" s="15"/>
      <c r="G140" s="38">
        <v>2771549.56</v>
      </c>
    </row>
    <row r="141" spans="1:7" s="40" customFormat="1" ht="22.5" customHeight="1">
      <c r="A141" s="114"/>
      <c r="B141" s="114"/>
      <c r="C141" s="114"/>
      <c r="D141" s="114"/>
      <c r="E141" s="114"/>
      <c r="F141" s="114"/>
      <c r="G141" s="114"/>
    </row>
    <row r="142" spans="1:7" s="40" customFormat="1" ht="22.5" customHeight="1">
      <c r="A142" s="114"/>
      <c r="B142" s="114"/>
      <c r="C142" s="114"/>
      <c r="D142" s="114"/>
      <c r="E142" s="114"/>
      <c r="F142" s="114"/>
      <c r="G142" s="114"/>
    </row>
    <row r="143" spans="1:7" s="40" customFormat="1" ht="22.5" customHeight="1">
      <c r="A143" s="115"/>
      <c r="B143" s="115"/>
      <c r="C143" s="115"/>
      <c r="D143" s="115"/>
      <c r="E143" s="115"/>
      <c r="F143" s="115"/>
      <c r="G143" s="115"/>
    </row>
    <row r="144" spans="1:7" s="40" customFormat="1" ht="22.5" customHeight="1">
      <c r="A144" s="114"/>
      <c r="B144" s="114"/>
      <c r="C144" s="114"/>
      <c r="D144" s="114"/>
      <c r="E144" s="114"/>
      <c r="F144" s="114"/>
      <c r="G144" s="114"/>
    </row>
    <row r="145" spans="3:7" s="40" customFormat="1" ht="22.5" customHeight="1">
      <c r="C145" s="42"/>
      <c r="E145" s="41"/>
      <c r="F145" s="42"/>
      <c r="G145" s="41"/>
    </row>
    <row r="146" spans="3:7" s="40" customFormat="1" ht="22.5" customHeight="1">
      <c r="C146" s="42"/>
      <c r="E146" s="43"/>
      <c r="F146" s="44"/>
      <c r="G146" s="43"/>
    </row>
    <row r="147" spans="3:7" s="40" customFormat="1" ht="22.5" customHeight="1">
      <c r="C147" s="42"/>
      <c r="E147" s="45"/>
      <c r="F147" s="35"/>
      <c r="G147" s="45"/>
    </row>
    <row r="148" spans="1:7" s="40" customFormat="1" ht="22.5" customHeight="1">
      <c r="A148" s="46"/>
      <c r="C148" s="42"/>
      <c r="E148" s="45"/>
      <c r="F148" s="35"/>
      <c r="G148" s="45"/>
    </row>
    <row r="149" spans="1:7" s="40" customFormat="1" ht="22.5" customHeight="1">
      <c r="A149" s="46"/>
      <c r="C149" s="42"/>
      <c r="E149" s="47"/>
      <c r="F149" s="35"/>
      <c r="G149" s="47"/>
    </row>
    <row r="150" spans="1:7" s="40" customFormat="1" ht="22.5" customHeight="1">
      <c r="A150" s="46"/>
      <c r="C150" s="42"/>
      <c r="E150" s="45"/>
      <c r="F150" s="35"/>
      <c r="G150" s="45"/>
    </row>
    <row r="151" spans="1:7" s="40" customFormat="1" ht="22.5" customHeight="1">
      <c r="A151" s="46"/>
      <c r="C151" s="42"/>
      <c r="E151" s="45"/>
      <c r="F151" s="35"/>
      <c r="G151" s="45"/>
    </row>
    <row r="152" spans="1:7" s="40" customFormat="1" ht="22.5" customHeight="1">
      <c r="A152" s="46"/>
      <c r="C152" s="42"/>
      <c r="E152" s="45"/>
      <c r="F152" s="35"/>
      <c r="G152" s="45"/>
    </row>
    <row r="153" spans="1:7" s="40" customFormat="1" ht="22.5" customHeight="1">
      <c r="A153" s="46"/>
      <c r="C153" s="42"/>
      <c r="E153" s="45"/>
      <c r="F153" s="35"/>
      <c r="G153" s="45"/>
    </row>
    <row r="154" spans="3:7" s="40" customFormat="1" ht="22.5" customHeight="1">
      <c r="C154" s="42"/>
      <c r="E154" s="45"/>
      <c r="F154" s="35"/>
      <c r="G154" s="45"/>
    </row>
    <row r="155" spans="1:7" s="40" customFormat="1" ht="22.5" customHeight="1">
      <c r="A155" s="46"/>
      <c r="C155" s="42"/>
      <c r="E155" s="45"/>
      <c r="F155" s="35"/>
      <c r="G155" s="45"/>
    </row>
    <row r="156" spans="1:7" s="40" customFormat="1" ht="22.5" customHeight="1">
      <c r="A156" s="46"/>
      <c r="C156" s="42"/>
      <c r="E156" s="45"/>
      <c r="F156" s="35"/>
      <c r="G156" s="45"/>
    </row>
    <row r="157" spans="1:7" s="40" customFormat="1" ht="22.5" customHeight="1">
      <c r="A157" s="48"/>
      <c r="C157" s="42"/>
      <c r="E157" s="49"/>
      <c r="F157" s="35"/>
      <c r="G157" s="49"/>
    </row>
    <row r="158" spans="1:7" s="40" customFormat="1" ht="22.5" customHeight="1">
      <c r="A158" s="48"/>
      <c r="C158" s="42"/>
      <c r="E158" s="49"/>
      <c r="F158" s="35"/>
      <c r="G158" s="49"/>
    </row>
    <row r="159" spans="3:7" s="40" customFormat="1" ht="22.5" customHeight="1">
      <c r="C159" s="42"/>
      <c r="E159" s="45"/>
      <c r="F159" s="35"/>
      <c r="G159" s="45"/>
    </row>
    <row r="160" spans="3:7" s="40" customFormat="1" ht="22.5" customHeight="1">
      <c r="C160" s="42"/>
      <c r="E160" s="45"/>
      <c r="F160" s="35"/>
      <c r="G160" s="45"/>
    </row>
  </sheetData>
  <mergeCells count="9">
    <mergeCell ref="E96:G96"/>
    <mergeCell ref="E7:G7"/>
    <mergeCell ref="E42:G42"/>
    <mergeCell ref="A144:G144"/>
    <mergeCell ref="A143:G143"/>
    <mergeCell ref="A142:G142"/>
    <mergeCell ref="A141:G141"/>
    <mergeCell ref="E75:G75"/>
    <mergeCell ref="E123:G123"/>
  </mergeCells>
  <printOptions/>
  <pageMargins left="0.75" right="0.5" top="0.48" bottom="0.4" header="0.5" footer="0.4"/>
  <pageSetup firstPageNumber="2" useFirstPageNumber="1" horizontalDpi="600" verticalDpi="600" orientation="portrait" paperSize="9" scale="95" r:id="rId1"/>
  <headerFooter alignWithMargins="0">
    <oddFooter>&amp;L&amp;14        หมายเหตุประกอบงบการเงินเป็นส่วนหนึ่งของงบการเงินนี้
&amp;R&amp;P</oddFooter>
  </headerFooter>
  <rowBreaks count="6" manualBreakCount="6">
    <brk id="35" max="5" man="1"/>
    <brk id="70" max="255" man="1"/>
    <brk id="90" max="5" man="1"/>
    <brk id="91" max="5" man="1"/>
    <brk id="118" max="255" man="1"/>
    <brk id="1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showGridLines="0" zoomScaleSheetLayoutView="100" workbookViewId="0" topLeftCell="A1">
      <selection activeCell="G14" sqref="G14"/>
    </sheetView>
  </sheetViews>
  <sheetFormatPr defaultColWidth="9.140625" defaultRowHeight="22.5" customHeight="1"/>
  <cols>
    <col min="1" max="1" width="44.7109375" style="87" customWidth="1"/>
    <col min="2" max="2" width="12.57421875" style="92" customWidth="1"/>
    <col min="3" max="3" width="2.7109375" style="10" customWidth="1"/>
    <col min="4" max="4" width="17.140625" style="11" customWidth="1"/>
    <col min="5" max="5" width="2.7109375" style="11" customWidth="1"/>
    <col min="6" max="6" width="17.00390625" style="11" customWidth="1"/>
    <col min="7" max="7" width="2.7109375" style="11" customWidth="1"/>
    <col min="8" max="8" width="17.140625" style="11" customWidth="1"/>
    <col min="9" max="9" width="2.7109375" style="11" customWidth="1"/>
    <col min="10" max="10" width="17.140625" style="11" customWidth="1"/>
    <col min="11" max="11" width="2.7109375" style="11" customWidth="1"/>
    <col min="12" max="12" width="17.140625" style="11" customWidth="1"/>
    <col min="13" max="16384" width="9.140625" style="10" customWidth="1"/>
  </cols>
  <sheetData>
    <row r="1" spans="1:12" s="61" customFormat="1" ht="22.5" customHeight="1">
      <c r="A1" s="116" t="s">
        <v>28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s="61" customFormat="1" ht="22.5" customHeight="1">
      <c r="A2" s="116" t="s">
        <v>15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s="61" customFormat="1" ht="22.5" customHeight="1">
      <c r="A3" s="116" t="s">
        <v>97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s="61" customFormat="1" ht="22.5" customHeight="1">
      <c r="A4" s="82"/>
      <c r="B4" s="89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61" customFormat="1" ht="22.5" customHeight="1">
      <c r="A5" s="82"/>
      <c r="B5" s="89"/>
      <c r="C5" s="74"/>
      <c r="D5" s="118" t="s">
        <v>29</v>
      </c>
      <c r="E5" s="118"/>
      <c r="F5" s="118"/>
      <c r="G5" s="118"/>
      <c r="H5" s="118"/>
      <c r="I5" s="118"/>
      <c r="J5" s="118"/>
      <c r="K5" s="118"/>
      <c r="L5" s="118"/>
    </row>
    <row r="6" spans="1:12" s="61" customFormat="1" ht="22.5" customHeight="1">
      <c r="A6" s="83"/>
      <c r="B6" s="90"/>
      <c r="C6" s="62"/>
      <c r="D6" s="63"/>
      <c r="E6" s="64"/>
      <c r="F6" s="63"/>
      <c r="G6" s="63"/>
      <c r="H6" s="119" t="s">
        <v>14</v>
      </c>
      <c r="I6" s="119"/>
      <c r="J6" s="119"/>
      <c r="K6" s="64"/>
      <c r="L6" s="63"/>
    </row>
    <row r="7" spans="1:12" s="61" customFormat="1" ht="22.5" customHeight="1">
      <c r="A7" s="84"/>
      <c r="B7" s="91"/>
      <c r="D7" s="66" t="s">
        <v>4</v>
      </c>
      <c r="E7" s="67"/>
      <c r="F7" s="66" t="s">
        <v>16</v>
      </c>
      <c r="G7" s="68"/>
      <c r="H7" s="69" t="s">
        <v>19</v>
      </c>
      <c r="I7" s="70"/>
      <c r="J7" s="117" t="s">
        <v>20</v>
      </c>
      <c r="K7" s="117"/>
      <c r="L7" s="68" t="s">
        <v>21</v>
      </c>
    </row>
    <row r="8" spans="1:14" s="61" customFormat="1" ht="22.5" customHeight="1">
      <c r="A8" s="84"/>
      <c r="B8" s="88" t="s">
        <v>37</v>
      </c>
      <c r="D8" s="71" t="s">
        <v>17</v>
      </c>
      <c r="E8" s="67"/>
      <c r="F8" s="71" t="s">
        <v>18</v>
      </c>
      <c r="G8" s="68"/>
      <c r="H8" s="65" t="s">
        <v>25</v>
      </c>
      <c r="I8" s="67"/>
      <c r="J8" s="71"/>
      <c r="K8" s="67"/>
      <c r="L8" s="71"/>
      <c r="M8" s="72"/>
      <c r="N8" s="72"/>
    </row>
    <row r="9" spans="1:12" s="73" customFormat="1" ht="22.5" customHeight="1">
      <c r="A9" s="85" t="s">
        <v>27</v>
      </c>
      <c r="B9" s="78"/>
      <c r="C9" s="75"/>
      <c r="D9" s="93">
        <v>40000000</v>
      </c>
      <c r="E9" s="94"/>
      <c r="F9" s="95">
        <v>2000000</v>
      </c>
      <c r="G9" s="95"/>
      <c r="H9" s="95">
        <v>100000</v>
      </c>
      <c r="I9" s="94"/>
      <c r="J9" s="95">
        <v>6136879.51</v>
      </c>
      <c r="K9" s="95"/>
      <c r="L9" s="95">
        <f>SUM(D9:J9)</f>
        <v>48236879.51</v>
      </c>
    </row>
    <row r="10" spans="1:12" s="73" customFormat="1" ht="22.5" customHeight="1">
      <c r="A10" s="86" t="s">
        <v>13</v>
      </c>
      <c r="B10" s="77"/>
      <c r="D10" s="96" t="s">
        <v>31</v>
      </c>
      <c r="E10" s="94"/>
      <c r="F10" s="96" t="s">
        <v>31</v>
      </c>
      <c r="G10" s="96"/>
      <c r="H10" s="96" t="s">
        <v>31</v>
      </c>
      <c r="I10" s="94"/>
      <c r="J10" s="95">
        <v>8343422.22</v>
      </c>
      <c r="K10" s="94"/>
      <c r="L10" s="95">
        <f>SUM(D10:J10)</f>
        <v>8343422.22</v>
      </c>
    </row>
    <row r="11" spans="1:12" s="73" customFormat="1" ht="22.5" customHeight="1">
      <c r="A11" s="86" t="s">
        <v>73</v>
      </c>
      <c r="B11" s="79" t="s">
        <v>49</v>
      </c>
      <c r="D11" s="96" t="s">
        <v>31</v>
      </c>
      <c r="E11" s="94"/>
      <c r="F11" s="96" t="s">
        <v>31</v>
      </c>
      <c r="G11" s="96"/>
      <c r="H11" s="96" t="s">
        <v>31</v>
      </c>
      <c r="I11" s="94"/>
      <c r="J11" s="95">
        <v>-4000000</v>
      </c>
      <c r="K11" s="94"/>
      <c r="L11" s="95">
        <f>SUM(D11:J11)</f>
        <v>-4000000</v>
      </c>
    </row>
    <row r="12" spans="1:12" s="73" customFormat="1" ht="22.5" customHeight="1">
      <c r="A12" s="86" t="s">
        <v>74</v>
      </c>
      <c r="B12" s="79" t="s">
        <v>49</v>
      </c>
      <c r="D12" s="96" t="s">
        <v>31</v>
      </c>
      <c r="E12" s="94"/>
      <c r="F12" s="96" t="s">
        <v>31</v>
      </c>
      <c r="G12" s="96"/>
      <c r="H12" s="93">
        <v>260000</v>
      </c>
      <c r="I12" s="94"/>
      <c r="J12" s="95">
        <v>-260000</v>
      </c>
      <c r="K12" s="94"/>
      <c r="L12" s="96" t="s">
        <v>31</v>
      </c>
    </row>
    <row r="13" spans="1:12" s="73" customFormat="1" ht="22.5" customHeight="1">
      <c r="A13" s="85" t="s">
        <v>33</v>
      </c>
      <c r="B13" s="78"/>
      <c r="C13" s="75"/>
      <c r="D13" s="97">
        <f>SUM(D9:D12)</f>
        <v>40000000</v>
      </c>
      <c r="E13" s="94"/>
      <c r="F13" s="98">
        <f>SUM(F9:F12)</f>
        <v>2000000</v>
      </c>
      <c r="G13" s="99"/>
      <c r="H13" s="98">
        <f>SUM(H9:H12)</f>
        <v>360000</v>
      </c>
      <c r="I13" s="94"/>
      <c r="J13" s="97">
        <f>SUM(J9:J12)</f>
        <v>10220301.73</v>
      </c>
      <c r="K13" s="94"/>
      <c r="L13" s="97">
        <f>SUM(L9:L12)</f>
        <v>52580301.73</v>
      </c>
    </row>
    <row r="14" spans="1:12" s="73" customFormat="1" ht="22.5" customHeight="1">
      <c r="A14" s="86" t="s">
        <v>13</v>
      </c>
      <c r="B14" s="77"/>
      <c r="D14" s="100" t="s">
        <v>31</v>
      </c>
      <c r="E14" s="94"/>
      <c r="F14" s="100" t="s">
        <v>31</v>
      </c>
      <c r="G14" s="100"/>
      <c r="H14" s="100" t="s">
        <v>31</v>
      </c>
      <c r="I14" s="94"/>
      <c r="J14" s="99">
        <v>11091681.3</v>
      </c>
      <c r="K14" s="94"/>
      <c r="L14" s="99">
        <f>SUM(D14:J14)</f>
        <v>11091681.3</v>
      </c>
    </row>
    <row r="15" spans="1:12" s="73" customFormat="1" ht="22.5" customHeight="1">
      <c r="A15" s="86" t="s">
        <v>73</v>
      </c>
      <c r="B15" s="79" t="s">
        <v>49</v>
      </c>
      <c r="D15" s="96" t="s">
        <v>31</v>
      </c>
      <c r="E15" s="94"/>
      <c r="F15" s="96" t="s">
        <v>31</v>
      </c>
      <c r="G15" s="96"/>
      <c r="H15" s="96" t="s">
        <v>31</v>
      </c>
      <c r="I15" s="94"/>
      <c r="J15" s="95">
        <v>-6000000</v>
      </c>
      <c r="K15" s="94"/>
      <c r="L15" s="95">
        <f>SUM(D15:J15)</f>
        <v>-6000000</v>
      </c>
    </row>
    <row r="16" spans="1:12" s="73" customFormat="1" ht="22.5" customHeight="1">
      <c r="A16" s="86" t="s">
        <v>74</v>
      </c>
      <c r="B16" s="79" t="s">
        <v>49</v>
      </c>
      <c r="D16" s="96" t="s">
        <v>31</v>
      </c>
      <c r="E16" s="94"/>
      <c r="F16" s="96" t="s">
        <v>31</v>
      </c>
      <c r="G16" s="96"/>
      <c r="H16" s="93">
        <v>420000</v>
      </c>
      <c r="I16" s="94"/>
      <c r="J16" s="95">
        <v>-420000</v>
      </c>
      <c r="K16" s="94"/>
      <c r="L16" s="96" t="s">
        <v>31</v>
      </c>
    </row>
    <row r="17" spans="1:12" s="73" customFormat="1" ht="22.5" customHeight="1">
      <c r="A17" s="86" t="s">
        <v>75</v>
      </c>
      <c r="B17" s="79" t="s">
        <v>48</v>
      </c>
      <c r="D17" s="93">
        <v>40000000</v>
      </c>
      <c r="E17" s="94"/>
      <c r="F17" s="96" t="s">
        <v>31</v>
      </c>
      <c r="G17" s="95"/>
      <c r="H17" s="96" t="s">
        <v>31</v>
      </c>
      <c r="I17" s="94"/>
      <c r="J17" s="96" t="s">
        <v>31</v>
      </c>
      <c r="K17" s="95"/>
      <c r="L17" s="95">
        <f>SUM(D17:K17)</f>
        <v>40000000</v>
      </c>
    </row>
    <row r="18" spans="1:12" s="73" customFormat="1" ht="22.5" customHeight="1" thickBot="1">
      <c r="A18" s="85" t="s">
        <v>72</v>
      </c>
      <c r="B18" s="78"/>
      <c r="C18" s="75"/>
      <c r="D18" s="101">
        <f>SUM(D13:D17)</f>
        <v>80000000</v>
      </c>
      <c r="E18" s="94"/>
      <c r="F18" s="101">
        <f>SUM(F13:F17)</f>
        <v>2000000</v>
      </c>
      <c r="G18" s="99"/>
      <c r="H18" s="101">
        <f>SUM(H13:H17)</f>
        <v>780000</v>
      </c>
      <c r="I18" s="94"/>
      <c r="J18" s="101">
        <f>SUM(J13:J17)</f>
        <v>14891983.030000001</v>
      </c>
      <c r="K18" s="94"/>
      <c r="L18" s="101">
        <f>SUM(L13:L17)</f>
        <v>97671983.03</v>
      </c>
    </row>
    <row r="19" ht="22.5" customHeight="1" thickTop="1"/>
  </sheetData>
  <mergeCells count="6">
    <mergeCell ref="A1:L1"/>
    <mergeCell ref="J7:K7"/>
    <mergeCell ref="D5:L5"/>
    <mergeCell ref="H6:J6"/>
    <mergeCell ref="A3:L3"/>
    <mergeCell ref="A2:L2"/>
  </mergeCells>
  <printOptions/>
  <pageMargins left="1" right="0.5" top="1" bottom="0.5" header="0.5" footer="0.5"/>
  <pageSetup firstPageNumber="5" useFirstPageNumber="1" horizontalDpi="600" verticalDpi="600" orientation="landscape" paperSize="9" scale="95" r:id="rId1"/>
  <headerFooter alignWithMargins="0">
    <oddFooter>&amp;L        หมายเหตุประกอบงบการเงินเป็นส่วนหนึ่งของงบการเงินนี้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DefUser</cp:lastModifiedBy>
  <cp:lastPrinted>2004-03-01T13:52:26Z</cp:lastPrinted>
  <dcterms:created xsi:type="dcterms:W3CDTF">1999-04-30T01:58:32Z</dcterms:created>
  <dcterms:modified xsi:type="dcterms:W3CDTF">2004-03-05T06:38:43Z</dcterms:modified>
  <cp:category/>
  <cp:version/>
  <cp:contentType/>
  <cp:contentStatus/>
</cp:coreProperties>
</file>