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35" yWindow="65521" windowWidth="7635" windowHeight="8730" activeTab="1"/>
  </bookViews>
  <sheets>
    <sheet name="K-Tech03" sheetId="1" r:id="rId1"/>
    <sheet name="K-Tech03CHE" sheetId="2" r:id="rId2"/>
  </sheets>
  <definedNames>
    <definedName name="_xlnm.Print_Area" localSheetId="0">'K-Tech03'!$A$1:$F$160</definedName>
    <definedName name="_xlnm.Print_Titles" localSheetId="0">'K-Tech03'!$G:$G</definedName>
  </definedNames>
  <calcPr fullCalcOnLoad="1"/>
</workbook>
</file>

<file path=xl/sharedStrings.xml><?xml version="1.0" encoding="utf-8"?>
<sst xmlns="http://schemas.openxmlformats.org/spreadsheetml/2006/main" count="192" uniqueCount="135">
  <si>
    <t>สินทรัพย์</t>
  </si>
  <si>
    <t>บาท</t>
  </si>
  <si>
    <t>สินทรัพย์หมุนเวียน</t>
  </si>
  <si>
    <t>รวมสินทรัพย์หมุนเวียน</t>
  </si>
  <si>
    <t>รวมสินทรัพย์</t>
  </si>
  <si>
    <t>หนี้สินหมุนเวียน</t>
  </si>
  <si>
    <t>รวมหนี้สิน</t>
  </si>
  <si>
    <t>รวมรายได้</t>
  </si>
  <si>
    <t>รวมค่าใช้จ่าย</t>
  </si>
  <si>
    <t xml:space="preserve">งบดุล </t>
  </si>
  <si>
    <t>หนี้สินและส่วนของผู้ถือหุ้น</t>
  </si>
  <si>
    <t>เจ้าหนี้การค้าและต้นทุนงานก่อสร้างค้างจ่าย</t>
  </si>
  <si>
    <t>หนี้สินหมุนเวียนอื่น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</si>
  <si>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</si>
  <si>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</si>
  <si>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</si>
  <si>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รายได้จากงานก่อสร้างและติดตั้งตามสัญญา</t>
  </si>
  <si>
    <t>รายได้อื่น</t>
  </si>
  <si>
    <t>ค่าใช้จ่ายทั่วไปและค่าใช้จ่ายการบริหาร</t>
  </si>
  <si>
    <t>ดอกเบี้ยจ่าย</t>
  </si>
  <si>
    <t>ภาษีเงินได้</t>
  </si>
  <si>
    <t>รวมหนี้สินหมุนเวียน</t>
  </si>
  <si>
    <t>งบกระแสเงินสด</t>
  </si>
  <si>
    <t>กระแสเงินสดจากกิจกรรมดำเนินงาน</t>
  </si>
  <si>
    <t>ค่าเสื่อมราคาและรายการตัดบัญชี</t>
  </si>
  <si>
    <t>กระแสเงินสดจากกิจกรรมลงทุน</t>
  </si>
  <si>
    <t>กระแสเงินสดจากกิจกรรมจัดหาเงิน</t>
  </si>
  <si>
    <t>ข้อมูลกระแสเงินสดเปิดเผยเพิ่มเติม</t>
  </si>
  <si>
    <t>สินทรัพย์หมุนเวียนอื่นเพิ่มขึ้น</t>
  </si>
  <si>
    <t>บริษัท เค-เทค คอนสตรัคชั่น แอนด์ เอ็นยิเนียริ่ง จำกัด</t>
  </si>
  <si>
    <t>เงินประกันผลงานตามสัญญา</t>
  </si>
  <si>
    <t>งบกำไรขาดทุน</t>
  </si>
  <si>
    <t>เงินประกันผลงานหักจากมูลค่างานก่อสร้างที่จ่ายแก่ผู้รับเหมาช่วง</t>
  </si>
  <si>
    <t xml:space="preserve">     </t>
  </si>
  <si>
    <t>เงินสดสุทธิจาก(ใช้ไปใน)กิจกรรมดำเนินงาน</t>
  </si>
  <si>
    <t>เงินรับล่วงหน้าจากลูกค้า</t>
  </si>
  <si>
    <t>หนี้สินหมุนเวียนอื่นเพิ่มขึ้น</t>
  </si>
  <si>
    <t>การเปลี่ยนแปลงในสินทรัพย์และหนี้สินดำเนินงาน</t>
  </si>
  <si>
    <t>ภาษีเงินได้จ่ายล่วงหน้า</t>
  </si>
  <si>
    <t>ภาษีเงินได้จ่ายล่วงหน้าเพิ่มขึ้น</t>
  </si>
  <si>
    <t>เงินรับจากลูกหนี้ค่าทุนเรือนหุ้น</t>
  </si>
  <si>
    <t>งานระหว่างทำ(เพิ่มขึ้น)ลดลง</t>
  </si>
  <si>
    <t>สินทรัพย์ไม่หมุนเวียน</t>
  </si>
  <si>
    <t>รวมสินทรัพย์ไม่หมุนเวียน</t>
  </si>
  <si>
    <t>หนี้สินไม่หมุนเวียน</t>
  </si>
  <si>
    <t>รวมหนี้สินไม่หมุนเวียน</t>
  </si>
  <si>
    <t>กำไรสุทธิ</t>
  </si>
  <si>
    <t>ยอดคงเหลือ ณ วันที่ 31 ธันวาคม 2545</t>
  </si>
  <si>
    <t>ทุนเรือนหุ้นที่ออก</t>
  </si>
  <si>
    <t>และชำระแล้ว</t>
  </si>
  <si>
    <t>รวม</t>
  </si>
  <si>
    <t>ลูกหนี้การค้า(เพิ่มขึ้น)ลดลง</t>
  </si>
  <si>
    <t>ต้นทุนและประมาณการรายได้ที่เกินเงินเรียกเก็บ(เพิ่มขึ้น)ลดลง</t>
  </si>
  <si>
    <t>เงินประกันผลงานตามสัญญา(เพิ่มขึ้น)ลดลง</t>
  </si>
  <si>
    <t>เจ้าหนี้การค้าและต้นทุนงานก่อสร้างค้างจ่ายเพิ่มขึ้น(ลดลง)</t>
  </si>
  <si>
    <t>เงินรับจากเงินกู้ยืมระยะยาวจากสถาบันการเงิน - สุทธิ</t>
  </si>
  <si>
    <t xml:space="preserve">เงินสดและเงินฝากสถาบันการเงิน </t>
  </si>
  <si>
    <t>กำไรก่อนหักดอกเบี้ยจ่ายและภาษีเงินได้</t>
  </si>
  <si>
    <t>สินทรัพย์ไม่หมุนเวียนอื่นเพิ่มขึ้น</t>
  </si>
  <si>
    <t>ส่วนของเงินกู้ยืมระยะยาวจากสถาบันการเงินที่ถึงกำหนด</t>
  </si>
  <si>
    <t>เงินกู้ยืมระยะยาวจากสถาบันการเงิน - สุทธิจากส่วนที่ถึงกำหนด</t>
  </si>
  <si>
    <t>ต้นทุนงานก่อสร้างและติดตั้งตามสัญญา</t>
  </si>
  <si>
    <t>เงินสดสุทธิเพิ่มขึ้น</t>
  </si>
  <si>
    <t>เงินสดและเงินฝากสถาบันการเงิน ณ วันต้นปี</t>
  </si>
  <si>
    <t>เงินสดและเงินฝากสถาบันการเงิน ณ วันสิ้นปี</t>
  </si>
  <si>
    <t>ความหมายของเงินสด</t>
  </si>
  <si>
    <t xml:space="preserve">รายการปรับกระทบกำไรสุทธิเป็นเงินสดรับ(จ่าย)จากกิจกรรมดำเนินงาน </t>
  </si>
  <si>
    <t>เงินรับจากการขายอุปกรณ์</t>
  </si>
  <si>
    <t>เงินสดสุทธิใช้ไปในกิจกรรมลงทุน</t>
  </si>
  <si>
    <t>เงินสดสุทธิจากกิจกรรมจัดหาเงิน</t>
  </si>
  <si>
    <t>งบแสดงการเปลี่ยนแปลงส่วนของผู้ถือหุ้น</t>
  </si>
  <si>
    <t>หมายเหตุ</t>
  </si>
  <si>
    <t xml:space="preserve">สินทรัพย์ไม่หมุนเวียนอื่น </t>
  </si>
  <si>
    <t>สินทรัพย์หมุนเวียนอื่น - สุทธิ</t>
  </si>
  <si>
    <t xml:space="preserve">งานระหว่างทำ </t>
  </si>
  <si>
    <t>ต้นทุนและประมาณการรายได้ที่เกินเงินเรียกเก็บ</t>
  </si>
  <si>
    <t>ตั๋วเงินจ่าย</t>
  </si>
  <si>
    <t>เงินเรียกเก็บที่เกินต้นทุนและประมาณการรายได้</t>
  </si>
  <si>
    <t>ค่าเผื่อผลขาดทุนจากโครงการก่อสร้าง</t>
  </si>
  <si>
    <t xml:space="preserve">ส่วนของเจ้าหนี้ตามสัญญาเช่าซื้อที่ถึงกำหนดชำระภายในหนึ่งปี </t>
  </si>
  <si>
    <t xml:space="preserve">เจ้าหนี้ตามสัญญาเช่าซื้อ - สุทธิจากส่วนที่ถึงกำหนดชำระภายในหนึ่งปี </t>
  </si>
  <si>
    <t xml:space="preserve">ทุนเรือนหุ้น </t>
  </si>
  <si>
    <t xml:space="preserve">กำไรต่อหุ้นขั้นพื้นฐาน </t>
  </si>
  <si>
    <t xml:space="preserve">ค่าใช้จ่าย </t>
  </si>
  <si>
    <t xml:space="preserve">รายได้ </t>
  </si>
  <si>
    <t>ณ วันที่ 31 ธันวาคม 2546 และ 2545</t>
  </si>
  <si>
    <t>สำหรับปีสิ้นสุดวันที่ 31 ธันวาคม 2546 และ 2545</t>
  </si>
  <si>
    <t>ยอดคงเหลือ ณ วันที่ 1 มกราคม 2545</t>
  </si>
  <si>
    <t>ยอดคงเหลือ ณ วันที่ 31 ธันวาคม 2546</t>
  </si>
  <si>
    <t xml:space="preserve">ลูกหนี้การค้า </t>
  </si>
  <si>
    <t>-</t>
  </si>
  <si>
    <t xml:space="preserve">เงินรับจากลูกหนี้ค่าทุนเรือนหุ้น </t>
  </si>
  <si>
    <t>3, 4, 9</t>
  </si>
  <si>
    <t>3, 5</t>
  </si>
  <si>
    <t>2, 8</t>
  </si>
  <si>
    <t>3, 6</t>
  </si>
  <si>
    <t>7, 15</t>
  </si>
  <si>
    <t>3, 10</t>
  </si>
  <si>
    <t>2, 3, 13, 14</t>
  </si>
  <si>
    <t>ลูกหนี้บริษัทที่เกี่ยวข้องกัน</t>
  </si>
  <si>
    <t xml:space="preserve">   ชำระภายในหนึ่งปี </t>
  </si>
  <si>
    <t>เงินกู้ยืมระยะสั้นจากสถาบันการเงิน</t>
  </si>
  <si>
    <t>ทุนที่ออก หุ้นสามัญ 1,850,000 หุ้นและ 20,000 หุ้น ในปี 2546 และ 2545 ตามลำดับ</t>
  </si>
  <si>
    <t>ทุนที่ออก หุ้นสามัญ 1,480,000 ในปี 2545 เรียกชำระเต็มมูลค่าแล้ว</t>
  </si>
  <si>
    <t>ส่วนเกินมูลค่าหุ้นสามัญ</t>
  </si>
  <si>
    <t>ส่วนเกินมูลค่า</t>
  </si>
  <si>
    <t>หุ้นสามัญ</t>
  </si>
  <si>
    <t>ออกหุ้นสามัญเพิ่มทุน</t>
  </si>
  <si>
    <t>เงินรับจากการออกหุ้นสามัญเพิ่มทุน</t>
  </si>
  <si>
    <t>ค่าทุนเรือนหุ้น</t>
  </si>
  <si>
    <t xml:space="preserve">    หุ้นสามัญ 1,850,000 หุ้นในปี 2546 มูลค่าหุ้นละ 100 บาท</t>
  </si>
  <si>
    <t>ทุนจดทะเบียน</t>
  </si>
  <si>
    <t xml:space="preserve">    หุ้นสามัญ 1,500,000 หุ้นในปี 2545 มูลค่าหุ้นละ 100 บาท</t>
  </si>
  <si>
    <t xml:space="preserve">    ชำระเต็มมูลค่าแล้ว</t>
  </si>
  <si>
    <t>กำไรสะสม</t>
  </si>
  <si>
    <r>
      <t>หัก</t>
    </r>
    <r>
      <rPr>
        <sz val="15"/>
        <rFont val="Angsana New"/>
        <family val="1"/>
      </rPr>
      <t xml:space="preserve"> ลูกหนี้ค่าทุนเรือนหุ้น</t>
    </r>
  </si>
  <si>
    <t>ลูกหนี้</t>
  </si>
  <si>
    <t>กำไรจากการขายอาคารและอุปกรณ์</t>
  </si>
  <si>
    <t>เงินเรียกเก็บที่เกินต้นทุนและประมาณการรายได้เพิ่มขึ้น(ลดลง)</t>
  </si>
  <si>
    <t>เงินรับล่วงหน้าจากลูกค้าเพิ่มขึ้น(ลดลง)</t>
  </si>
  <si>
    <t>เงินประกันผลงานหักจากมูลค่างานก่อสร้างที่จ่ายแก่ผู้รับเหมาช่วงเพิ่มขึ้น(ลดลง)</t>
  </si>
  <si>
    <t>(ต่อจากหน้า 7)</t>
  </si>
  <si>
    <t>ตั๋วเงินจ่ายเพิ่มขึ้น(ลดลง) - สุทธิ</t>
  </si>
  <si>
    <t>เจ้าหนี้ตามสัญญาเช่าซื้อลดลง - สุทธิ</t>
  </si>
  <si>
    <t>เงินสดที่แสดงในงบกระแสเงินสด ประกอบด้วย เงินสดในมือ เงินฝากประเภทออมทรัพย์และเงินฝากประเภทกระแสรายวัน</t>
  </si>
  <si>
    <t>กับสถาบันการเงิน ไม่รวมเงินฝากธนาคารที่ใช้เป็นหลักประกันในการออกหนังสือค้ำประกัน</t>
  </si>
  <si>
    <t>ดอกเบี้ยจ่ายและภาษีเงินได้จ่ายสำหรับปีสิ้นสุดวันที่ 31 ธันวาคม 2546 และ 2545</t>
  </si>
  <si>
    <t xml:space="preserve">ที่ดิน อาคารและอุปกรณ์ - สุทธิ </t>
  </si>
  <si>
    <t>ค่าเผื่อหนี้สงสัยจะสูญเพิ่มขั้น</t>
  </si>
  <si>
    <t>ค่าเผื่อผลขาดทุนจากโครงการก่อสร้างเพิ่มขึ้น(ลดลง)</t>
  </si>
  <si>
    <t>ลงทุนในที่ดิน อาคารและอุปกรณ์เพิ่มขึ้น</t>
  </si>
  <si>
    <t>(ต่อหน้า 8)</t>
  </si>
  <si>
    <t>หนี้สินและส่วนของผู้ถือหุ้น (ต่อ)</t>
  </si>
  <si>
    <t>วัสดุคงเหลือสำหรับงานก่อสร้าง</t>
  </si>
  <si>
    <t>วัสดุคงเหลือสำหรับงานก่อสร้างเพิ่มขึ้น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</si>
</sst>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฿&quot;#,##0_);\(&quot;฿&quot;#,##0\)"/>
    <numFmt numFmtId="208" formatCode="&quot;฿&quot;#,##0_);[Red]\(&quot;฿&quot;#,##0\)"/>
    <numFmt numFmtId="209" formatCode="&quot;฿&quot;#,##0.00_);\(&quot;฿&quot;#,##0.00\)"/>
    <numFmt numFmtId="210" formatCode="&quot;฿&quot;#,##0.00_);[Red]\(&quot;฿&quot;#,##0.00\)"/>
    <numFmt numFmtId="211" formatCode="_(&quot;฿&quot;* #,##0_);_(&quot;฿&quot;* \(#,##0\);_(&quot;฿&quot;* &quot;-&quot;_);_(@_)"/>
    <numFmt numFmtId="212" formatCode="_(&quot;฿&quot;* #,##0.00_);_(&quot;฿&quot;* \(#,##0.00\);_(&quot;฿&quot;* &quot;-&quot;??_);_(@_)"/>
    <numFmt numFmtId="213" formatCode="#,##0.00\ ;\(#,##0.00\)"/>
    <numFmt numFmtId="214" formatCode="0.0"/>
    <numFmt numFmtId="215" formatCode="#,##0.000\ ;\(#,##0.000\)"/>
    <numFmt numFmtId="216" formatCode="#,##0\ ;\(#,##0\)"/>
    <numFmt numFmtId="217" formatCode="#,##0.0"/>
    <numFmt numFmtId="218" formatCode="#,##0.0\ ;\(#,##0.0\)"/>
    <numFmt numFmtId="219" formatCode="_(* #,##0.0_);_(* \(#,##0.0\);_(* &quot;-&quot;_);_(@_)"/>
    <numFmt numFmtId="220" formatCode="_(* #,##0.00_);_(* \(#,##0.00\);_(* &quot;-&quot;_);_(@_)"/>
    <numFmt numFmtId="221" formatCode="_(* #,##0.0_);_(* \(#,##0.0\);_(* &quot;-&quot;??_);_(@_)"/>
    <numFmt numFmtId="222" formatCode="_(* #,##0_);_(* \(#,##0\);_(* &quot;-&quot;??_);_(@_)"/>
  </numFmts>
  <fonts count="10">
    <font>
      <sz val="16"/>
      <name val="Cordia New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pFont"/>
      <family val="0"/>
    </font>
    <font>
      <b/>
      <sz val="15"/>
      <name val="Angsana New"/>
      <family val="1"/>
    </font>
    <font>
      <sz val="15"/>
      <name val="Angsana New"/>
      <family val="1"/>
    </font>
    <font>
      <sz val="15"/>
      <color indexed="8"/>
      <name val="Angsana New"/>
      <family val="1"/>
    </font>
    <font>
      <u val="single"/>
      <sz val="15"/>
      <name val="Angsana New"/>
      <family val="1"/>
    </font>
    <font>
      <b/>
      <sz val="15"/>
      <color indexed="8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92" fontId="6" fillId="0" borderId="0" xfId="0" applyNumberFormat="1" applyFont="1" applyFill="1" applyAlignment="1">
      <alignment/>
    </xf>
    <xf numFmtId="192" fontId="6" fillId="0" borderId="0" xfId="15" applyNumberFormat="1" applyFont="1" applyAlignment="1">
      <alignment/>
    </xf>
    <xf numFmtId="192" fontId="6" fillId="0" borderId="0" xfId="0" applyNumberFormat="1" applyFont="1" applyAlignment="1">
      <alignment/>
    </xf>
    <xf numFmtId="0" fontId="6" fillId="0" borderId="0" xfId="0" applyFont="1" applyAlignment="1">
      <alignment/>
    </xf>
    <xf numFmtId="216" fontId="6" fillId="0" borderId="0" xfId="0" applyNumberFormat="1" applyFont="1" applyAlignment="1">
      <alignment/>
    </xf>
    <xf numFmtId="192" fontId="6" fillId="0" borderId="0" xfId="15" applyNumberFormat="1" applyFont="1" applyFill="1" applyAlignment="1">
      <alignment/>
    </xf>
    <xf numFmtId="192" fontId="6" fillId="0" borderId="1" xfId="0" applyNumberFormat="1" applyFont="1" applyBorder="1" applyAlignment="1">
      <alignment/>
    </xf>
    <xf numFmtId="216" fontId="6" fillId="0" borderId="1" xfId="0" applyNumberFormat="1" applyFont="1" applyBorder="1" applyAlignment="1">
      <alignment/>
    </xf>
    <xf numFmtId="192" fontId="6" fillId="0" borderId="1" xfId="15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192" fontId="6" fillId="0" borderId="2" xfId="0" applyNumberFormat="1" applyFont="1" applyFill="1" applyBorder="1" applyAlignment="1">
      <alignment/>
    </xf>
    <xf numFmtId="192" fontId="6" fillId="0" borderId="0" xfId="0" applyNumberFormat="1" applyFont="1" applyFill="1" applyBorder="1" applyAlignment="1">
      <alignment/>
    </xf>
    <xf numFmtId="216" fontId="6" fillId="0" borderId="0" xfId="0" applyNumberFormat="1" applyFont="1" applyAlignment="1" quotePrefix="1">
      <alignment horizontal="right"/>
    </xf>
    <xf numFmtId="216" fontId="6" fillId="0" borderId="0" xfId="0" applyNumberFormat="1" applyFont="1" applyAlignment="1">
      <alignment horizontal="right"/>
    </xf>
    <xf numFmtId="216" fontId="6" fillId="0" borderId="0" xfId="0" applyNumberFormat="1" applyFont="1" applyBorder="1" applyAlignment="1">
      <alignment horizontal="right"/>
    </xf>
    <xf numFmtId="216" fontId="6" fillId="0" borderId="0" xfId="0" applyNumberFormat="1" applyFont="1" applyBorder="1" applyAlignment="1">
      <alignment/>
    </xf>
    <xf numFmtId="192" fontId="6" fillId="0" borderId="1" xfId="0" applyNumberFormat="1" applyFont="1" applyFill="1" applyBorder="1" applyAlignment="1">
      <alignment/>
    </xf>
    <xf numFmtId="192" fontId="6" fillId="0" borderId="3" xfId="0" applyNumberFormat="1" applyFont="1" applyFill="1" applyBorder="1" applyAlignment="1">
      <alignment/>
    </xf>
    <xf numFmtId="222" fontId="6" fillId="0" borderId="0" xfId="15" applyNumberFormat="1" applyFont="1" applyBorder="1" applyAlignment="1">
      <alignment/>
    </xf>
    <xf numFmtId="222" fontId="6" fillId="0" borderId="1" xfId="0" applyNumberFormat="1" applyFont="1" applyBorder="1" applyAlignment="1">
      <alignment/>
    </xf>
    <xf numFmtId="216" fontId="6" fillId="0" borderId="0" xfId="0" applyNumberFormat="1" applyFont="1" applyFill="1" applyAlignment="1">
      <alignment/>
    </xf>
    <xf numFmtId="192" fontId="6" fillId="0" borderId="0" xfId="15" applyNumberFormat="1" applyFont="1" applyFill="1" applyBorder="1" applyAlignment="1">
      <alignment/>
    </xf>
    <xf numFmtId="192" fontId="6" fillId="0" borderId="0" xfId="0" applyNumberFormat="1" applyFont="1" applyBorder="1" applyAlignment="1">
      <alignment/>
    </xf>
    <xf numFmtId="220" fontId="6" fillId="0" borderId="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92" fontId="7" fillId="0" borderId="1" xfId="0" applyNumberFormat="1" applyFont="1" applyFill="1" applyBorder="1" applyAlignment="1">
      <alignment/>
    </xf>
    <xf numFmtId="192" fontId="7" fillId="0" borderId="0" xfId="0" applyNumberFormat="1" applyFont="1" applyFill="1" applyAlignment="1">
      <alignment/>
    </xf>
    <xf numFmtId="216" fontId="6" fillId="0" borderId="1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3" fontId="6" fillId="0" borderId="1" xfId="15" applyNumberFormat="1" applyFont="1" applyBorder="1" applyAlignment="1">
      <alignment horizontal="center"/>
    </xf>
    <xf numFmtId="192" fontId="6" fillId="0" borderId="0" xfId="0" applyNumberFormat="1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192" fontId="6" fillId="0" borderId="0" xfId="15" applyNumberFormat="1" applyFont="1" applyBorder="1" applyAlignment="1">
      <alignment/>
    </xf>
    <xf numFmtId="192" fontId="6" fillId="0" borderId="1" xfId="15" applyNumberFormat="1" applyFont="1" applyBorder="1" applyAlignment="1">
      <alignment/>
    </xf>
    <xf numFmtId="192" fontId="6" fillId="0" borderId="2" xfId="15" applyNumberFormat="1" applyFont="1" applyBorder="1" applyAlignment="1">
      <alignment/>
    </xf>
    <xf numFmtId="49" fontId="6" fillId="0" borderId="1" xfId="0" applyNumberFormat="1" applyFont="1" applyFill="1" applyBorder="1" applyAlignment="1">
      <alignment horizontal="center"/>
    </xf>
    <xf numFmtId="192" fontId="6" fillId="0" borderId="1" xfId="15" applyNumberFormat="1" applyFont="1" applyBorder="1" applyAlignment="1">
      <alignment horizontal="center"/>
    </xf>
    <xf numFmtId="192" fontId="6" fillId="0" borderId="0" xfId="15" applyNumberFormat="1" applyFont="1" applyAlignment="1">
      <alignment horizontal="center"/>
    </xf>
    <xf numFmtId="192" fontId="6" fillId="0" borderId="2" xfId="15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92" fontId="6" fillId="0" borderId="0" xfId="15" applyNumberFormat="1" applyFont="1" applyBorder="1" applyAlignment="1">
      <alignment horizontal="center"/>
    </xf>
    <xf numFmtId="0" fontId="6" fillId="0" borderId="1" xfId="0" applyFont="1" applyFill="1" applyBorder="1" applyAlignment="1">
      <alignment/>
    </xf>
    <xf numFmtId="216" fontId="6" fillId="0" borderId="0" xfId="0" applyNumberFormat="1" applyFont="1" applyAlignment="1">
      <alignment horizontal="center"/>
    </xf>
    <xf numFmtId="192" fontId="6" fillId="0" borderId="0" xfId="0" applyNumberFormat="1" applyFont="1" applyAlignment="1">
      <alignment horizontal="right"/>
    </xf>
    <xf numFmtId="192" fontId="6" fillId="0" borderId="0" xfId="0" applyNumberFormat="1" applyFont="1" applyBorder="1" applyAlignment="1">
      <alignment horizontal="center"/>
    </xf>
    <xf numFmtId="216" fontId="6" fillId="0" borderId="0" xfId="0" applyNumberFormat="1" applyFont="1" applyFill="1" applyAlignment="1">
      <alignment horizontal="right"/>
    </xf>
    <xf numFmtId="216" fontId="6" fillId="0" borderId="0" xfId="0" applyNumberFormat="1" applyFont="1" applyFill="1" applyAlignment="1">
      <alignment horizontal="center"/>
    </xf>
    <xf numFmtId="222" fontId="6" fillId="0" borderId="1" xfId="0" applyNumberFormat="1" applyFont="1" applyBorder="1" applyAlignment="1">
      <alignment horizontal="center"/>
    </xf>
    <xf numFmtId="216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 quotePrefix="1">
      <alignment horizontal="left"/>
    </xf>
    <xf numFmtId="192" fontId="6" fillId="0" borderId="0" xfId="15" applyNumberFormat="1" applyFont="1" applyAlignment="1">
      <alignment/>
    </xf>
    <xf numFmtId="220" fontId="6" fillId="0" borderId="5" xfId="0" applyNumberFormat="1" applyFont="1" applyFill="1" applyBorder="1" applyAlignment="1">
      <alignment/>
    </xf>
    <xf numFmtId="222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quotePrefix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showGridLines="0" zoomScaleSheetLayoutView="100" workbookViewId="0" topLeftCell="A112">
      <selection activeCell="A117" sqref="A117"/>
    </sheetView>
  </sheetViews>
  <sheetFormatPr defaultColWidth="9.00390625" defaultRowHeight="24" customHeight="1"/>
  <cols>
    <col min="1" max="1" width="49.25390625" style="2" customWidth="1"/>
    <col min="2" max="2" width="10.625" style="2" customWidth="1"/>
    <col min="3" max="3" width="1.625" style="2" customWidth="1"/>
    <col min="4" max="4" width="12.125" style="4" customWidth="1"/>
    <col min="5" max="5" width="1.625" style="4" customWidth="1"/>
    <col min="6" max="6" width="12.125" style="4" customWidth="1"/>
    <col min="7" max="7" width="5.25390625" style="2" customWidth="1"/>
    <col min="8" max="16384" width="10.75390625" style="2" customWidth="1"/>
  </cols>
  <sheetData>
    <row r="1" spans="1:6" ht="24" customHeight="1">
      <c r="A1" s="68" t="s">
        <v>29</v>
      </c>
      <c r="B1" s="68"/>
      <c r="C1" s="68"/>
      <c r="D1" s="68"/>
      <c r="E1" s="68"/>
      <c r="F1" s="68"/>
    </row>
    <row r="2" spans="1:6" ht="24" customHeight="1">
      <c r="A2" s="69" t="s">
        <v>9</v>
      </c>
      <c r="B2" s="69"/>
      <c r="C2" s="69"/>
      <c r="D2" s="69"/>
      <c r="E2" s="69"/>
      <c r="F2" s="69"/>
    </row>
    <row r="3" spans="1:6" ht="24" customHeight="1">
      <c r="A3" s="68" t="s">
        <v>85</v>
      </c>
      <c r="B3" s="68"/>
      <c r="C3" s="68"/>
      <c r="D3" s="68"/>
      <c r="E3" s="68"/>
      <c r="F3" s="68"/>
    </row>
    <row r="4" spans="1:6" ht="15" customHeight="1">
      <c r="A4" s="1"/>
      <c r="B4" s="1"/>
      <c r="C4" s="1"/>
      <c r="D4" s="1"/>
      <c r="E4" s="1"/>
      <c r="F4" s="1"/>
    </row>
    <row r="5" spans="1:6" ht="24" customHeight="1">
      <c r="A5" s="68" t="s">
        <v>0</v>
      </c>
      <c r="B5" s="68"/>
      <c r="C5" s="68"/>
      <c r="D5" s="1"/>
      <c r="E5" s="1"/>
      <c r="F5" s="1"/>
    </row>
    <row r="6" spans="3:6" ht="24" customHeight="1">
      <c r="C6" s="3"/>
      <c r="D6" s="67" t="s">
        <v>1</v>
      </c>
      <c r="E6" s="67"/>
      <c r="F6" s="67"/>
    </row>
    <row r="7" spans="2:6" ht="24" customHeight="1">
      <c r="B7" s="33" t="s">
        <v>71</v>
      </c>
      <c r="D7" s="34">
        <v>2546</v>
      </c>
      <c r="E7" s="35"/>
      <c r="F7" s="34">
        <v>2545</v>
      </c>
    </row>
    <row r="8" ht="24" customHeight="1">
      <c r="A8" s="36" t="s">
        <v>2</v>
      </c>
    </row>
    <row r="9" spans="1:6" ht="24" customHeight="1">
      <c r="A9" s="2" t="s">
        <v>56</v>
      </c>
      <c r="D9" s="62">
        <v>75014686</v>
      </c>
      <c r="E9" s="6"/>
      <c r="F9" s="62">
        <v>22643685</v>
      </c>
    </row>
    <row r="10" spans="1:6" ht="24" customHeight="1">
      <c r="A10" s="2" t="s">
        <v>89</v>
      </c>
      <c r="B10" s="3" t="s">
        <v>92</v>
      </c>
      <c r="D10" s="6">
        <v>199126459</v>
      </c>
      <c r="E10" s="6"/>
      <c r="F10" s="6">
        <v>160322690</v>
      </c>
    </row>
    <row r="11" spans="1:6" ht="24" customHeight="1">
      <c r="A11" s="42" t="s">
        <v>75</v>
      </c>
      <c r="B11" s="3" t="s">
        <v>93</v>
      </c>
      <c r="D11" s="8">
        <v>411443616</v>
      </c>
      <c r="F11" s="8">
        <v>130098055</v>
      </c>
    </row>
    <row r="12" spans="1:6" ht="24" customHeight="1">
      <c r="A12" s="2" t="s">
        <v>30</v>
      </c>
      <c r="B12" s="3"/>
      <c r="D12" s="8">
        <v>118897993</v>
      </c>
      <c r="F12" s="8">
        <v>51595478</v>
      </c>
    </row>
    <row r="13" spans="1:6" ht="24" customHeight="1">
      <c r="A13" s="2" t="s">
        <v>99</v>
      </c>
      <c r="B13" s="3" t="s">
        <v>94</v>
      </c>
      <c r="D13" s="8">
        <v>52619040</v>
      </c>
      <c r="F13" s="53" t="s">
        <v>90</v>
      </c>
    </row>
    <row r="14" spans="1:6" ht="24" customHeight="1">
      <c r="A14" s="42" t="s">
        <v>74</v>
      </c>
      <c r="B14" s="3">
        <v>3</v>
      </c>
      <c r="D14" s="53" t="s">
        <v>90</v>
      </c>
      <c r="F14" s="8">
        <v>6266549</v>
      </c>
    </row>
    <row r="15" spans="1:6" ht="24" customHeight="1">
      <c r="A15" s="2" t="s">
        <v>133</v>
      </c>
      <c r="B15" s="3">
        <v>3</v>
      </c>
      <c r="D15" s="6">
        <v>27591459</v>
      </c>
      <c r="E15" s="6"/>
      <c r="F15" s="53" t="s">
        <v>90</v>
      </c>
    </row>
    <row r="16" spans="1:6" ht="24" customHeight="1">
      <c r="A16" s="2" t="s">
        <v>38</v>
      </c>
      <c r="B16" s="3"/>
      <c r="D16" s="26">
        <v>128366087</v>
      </c>
      <c r="E16" s="6"/>
      <c r="F16" s="6">
        <v>81950892</v>
      </c>
    </row>
    <row r="17" spans="1:6" ht="24" customHeight="1">
      <c r="A17" s="2" t="s">
        <v>73</v>
      </c>
      <c r="B17" s="3"/>
      <c r="D17" s="20">
        <f>93218181-52619040+13178150</f>
        <v>53777291</v>
      </c>
      <c r="E17" s="6"/>
      <c r="F17" s="10">
        <v>35946026</v>
      </c>
    </row>
    <row r="18" spans="1:6" ht="24" customHeight="1">
      <c r="A18" s="36" t="s">
        <v>3</v>
      </c>
      <c r="B18" s="3"/>
      <c r="D18" s="4">
        <f>SUM(D9:D17)</f>
        <v>1066836631</v>
      </c>
      <c r="F18" s="4">
        <f>SUM(F9:F17)</f>
        <v>488823375</v>
      </c>
    </row>
    <row r="19" spans="1:2" ht="15" customHeight="1">
      <c r="A19" s="36"/>
      <c r="B19" s="3"/>
    </row>
    <row r="20" spans="1:2" ht="24" customHeight="1">
      <c r="A20" s="36" t="s">
        <v>42</v>
      </c>
      <c r="B20" s="3"/>
    </row>
    <row r="21" spans="1:6" ht="24" customHeight="1">
      <c r="A21" s="2" t="s">
        <v>127</v>
      </c>
      <c r="B21" s="3" t="s">
        <v>95</v>
      </c>
      <c r="D21" s="8">
        <v>222845086</v>
      </c>
      <c r="F21" s="8">
        <v>110633959</v>
      </c>
    </row>
    <row r="22" spans="1:6" ht="24" customHeight="1">
      <c r="A22" s="2" t="s">
        <v>72</v>
      </c>
      <c r="B22" s="3" t="s">
        <v>96</v>
      </c>
      <c r="D22" s="11">
        <v>47798409</v>
      </c>
      <c r="F22" s="11">
        <f>11869346+18281589</f>
        <v>30150935</v>
      </c>
    </row>
    <row r="23" spans="1:6" ht="24" customHeight="1">
      <c r="A23" s="36" t="s">
        <v>43</v>
      </c>
      <c r="D23" s="9">
        <f>SUM(D21:D22)</f>
        <v>270643495</v>
      </c>
      <c r="F23" s="9">
        <f>SUM(F21:F22)</f>
        <v>140784894</v>
      </c>
    </row>
    <row r="24" spans="1:6" ht="24" customHeight="1" thickBot="1">
      <c r="A24" s="1" t="s">
        <v>4</v>
      </c>
      <c r="D24" s="14">
        <f>D18+D23</f>
        <v>1337480126</v>
      </c>
      <c r="F24" s="14">
        <f>F18+F23</f>
        <v>629608269</v>
      </c>
    </row>
    <row r="25" spans="4:6" ht="24" customHeight="1" thickTop="1">
      <c r="D25" s="15"/>
      <c r="F25" s="15"/>
    </row>
    <row r="26" spans="1:6" ht="24" customHeight="1">
      <c r="A26" s="68" t="s">
        <v>29</v>
      </c>
      <c r="B26" s="68"/>
      <c r="C26" s="68"/>
      <c r="D26" s="68"/>
      <c r="E26" s="68"/>
      <c r="F26" s="68"/>
    </row>
    <row r="27" spans="1:6" ht="24" customHeight="1">
      <c r="A27" s="69" t="s">
        <v>9</v>
      </c>
      <c r="B27" s="69"/>
      <c r="C27" s="69"/>
      <c r="D27" s="69"/>
      <c r="E27" s="69"/>
      <c r="F27" s="69"/>
    </row>
    <row r="28" spans="1:6" ht="24" customHeight="1">
      <c r="A28" s="68" t="str">
        <f>A3</f>
        <v>ณ วันที่ 31 ธันวาคม 2546 และ 2545</v>
      </c>
      <c r="B28" s="68"/>
      <c r="C28" s="68"/>
      <c r="D28" s="68"/>
      <c r="E28" s="68"/>
      <c r="F28" s="68"/>
    </row>
    <row r="29" spans="1:6" ht="15" customHeight="1">
      <c r="A29" s="1"/>
      <c r="B29" s="1"/>
      <c r="C29" s="1"/>
      <c r="D29" s="1"/>
      <c r="E29" s="1"/>
      <c r="F29" s="1"/>
    </row>
    <row r="30" spans="1:6" ht="24" customHeight="1">
      <c r="A30" s="68" t="s">
        <v>10</v>
      </c>
      <c r="B30" s="68"/>
      <c r="C30" s="68"/>
      <c r="D30" s="1"/>
      <c r="E30" s="1"/>
      <c r="F30" s="1"/>
    </row>
    <row r="31" spans="3:6" ht="24" customHeight="1">
      <c r="C31" s="3"/>
      <c r="D31" s="67" t="s">
        <v>1</v>
      </c>
      <c r="E31" s="67"/>
      <c r="F31" s="67"/>
    </row>
    <row r="32" spans="2:6" ht="24" customHeight="1">
      <c r="B32" s="33" t="s">
        <v>71</v>
      </c>
      <c r="D32" s="34">
        <v>2546</v>
      </c>
      <c r="E32" s="35"/>
      <c r="F32" s="34">
        <v>2545</v>
      </c>
    </row>
    <row r="33" ht="24" customHeight="1">
      <c r="A33" s="36" t="s">
        <v>5</v>
      </c>
    </row>
    <row r="34" spans="1:6" ht="24" customHeight="1">
      <c r="A34" s="2" t="s">
        <v>101</v>
      </c>
      <c r="B34" s="3">
        <v>8</v>
      </c>
      <c r="D34" s="6">
        <v>57000000</v>
      </c>
      <c r="F34" s="40" t="s">
        <v>90</v>
      </c>
    </row>
    <row r="35" spans="1:4" ht="24" customHeight="1">
      <c r="A35" s="2" t="s">
        <v>59</v>
      </c>
      <c r="B35" s="3"/>
      <c r="D35" s="6"/>
    </row>
    <row r="36" spans="1:6" ht="24" customHeight="1">
      <c r="A36" s="2" t="s">
        <v>100</v>
      </c>
      <c r="B36" s="3">
        <v>8</v>
      </c>
      <c r="D36" s="6">
        <v>17828141</v>
      </c>
      <c r="F36" s="4">
        <v>5962141</v>
      </c>
    </row>
    <row r="37" spans="1:6" ht="24" customHeight="1">
      <c r="A37" s="2" t="s">
        <v>76</v>
      </c>
      <c r="B37" s="3">
        <v>9</v>
      </c>
      <c r="D37" s="6">
        <v>10706478</v>
      </c>
      <c r="F37" s="8">
        <v>37757995</v>
      </c>
    </row>
    <row r="38" spans="1:6" ht="24" customHeight="1">
      <c r="A38" s="2" t="s">
        <v>11</v>
      </c>
      <c r="B38" s="3"/>
      <c r="D38" s="6">
        <v>702123532</v>
      </c>
      <c r="F38" s="8">
        <v>316288837</v>
      </c>
    </row>
    <row r="39" spans="1:6" ht="24" customHeight="1">
      <c r="A39" s="2" t="s">
        <v>77</v>
      </c>
      <c r="B39" s="3" t="s">
        <v>97</v>
      </c>
      <c r="D39" s="6">
        <v>21178907</v>
      </c>
      <c r="F39" s="16">
        <v>22206455</v>
      </c>
    </row>
    <row r="40" spans="1:6" ht="24" customHeight="1">
      <c r="A40" s="2" t="s">
        <v>35</v>
      </c>
      <c r="B40" s="3"/>
      <c r="D40" s="54">
        <v>5000000</v>
      </c>
      <c r="F40" s="17">
        <v>11160500</v>
      </c>
    </row>
    <row r="41" spans="1:6" ht="24" customHeight="1">
      <c r="A41" s="2" t="s">
        <v>32</v>
      </c>
      <c r="B41" s="3"/>
      <c r="D41" s="6">
        <v>25099816</v>
      </c>
      <c r="F41" s="8">
        <v>26790352</v>
      </c>
    </row>
    <row r="42" spans="1:6" ht="24" customHeight="1">
      <c r="A42" s="2" t="s">
        <v>78</v>
      </c>
      <c r="B42" s="3">
        <v>3</v>
      </c>
      <c r="D42" s="55" t="s">
        <v>90</v>
      </c>
      <c r="E42" s="15"/>
      <c r="F42" s="18">
        <v>1204318</v>
      </c>
    </row>
    <row r="43" spans="1:6" ht="24" customHeight="1">
      <c r="A43" s="2" t="s">
        <v>79</v>
      </c>
      <c r="B43" s="3">
        <v>11</v>
      </c>
      <c r="D43" s="26">
        <v>4946890</v>
      </c>
      <c r="F43" s="19">
        <v>5028556</v>
      </c>
    </row>
    <row r="44" spans="1:6" ht="24" customHeight="1">
      <c r="A44" s="2" t="s">
        <v>12</v>
      </c>
      <c r="B44" s="3"/>
      <c r="D44" s="10">
        <f>38992606-2+1643374</f>
        <v>40635978</v>
      </c>
      <c r="F44" s="11">
        <f>187512+27224442</f>
        <v>27411954</v>
      </c>
    </row>
    <row r="45" spans="1:6" ht="24" customHeight="1">
      <c r="A45" s="36" t="s">
        <v>21</v>
      </c>
      <c r="B45" s="3"/>
      <c r="D45" s="4">
        <f>SUM(D34:D44)</f>
        <v>884519742</v>
      </c>
      <c r="F45" s="4">
        <f>SUM(F36:F44)</f>
        <v>453811108</v>
      </c>
    </row>
    <row r="46" spans="1:2" ht="15" customHeight="1">
      <c r="A46" s="36"/>
      <c r="B46" s="3"/>
    </row>
    <row r="47" spans="1:2" ht="24" customHeight="1">
      <c r="A47" s="36" t="s">
        <v>44</v>
      </c>
      <c r="B47" s="3"/>
    </row>
    <row r="48" spans="1:2" ht="24" customHeight="1">
      <c r="A48" s="2" t="s">
        <v>60</v>
      </c>
      <c r="B48" s="3"/>
    </row>
    <row r="49" spans="1:6" ht="24" customHeight="1">
      <c r="A49" s="2" t="s">
        <v>100</v>
      </c>
      <c r="B49" s="3">
        <v>8</v>
      </c>
      <c r="D49" s="4">
        <v>83064976</v>
      </c>
      <c r="F49" s="4">
        <v>34517186</v>
      </c>
    </row>
    <row r="50" spans="1:6" ht="24" customHeight="1">
      <c r="A50" s="2" t="s">
        <v>80</v>
      </c>
      <c r="B50" s="3">
        <v>11</v>
      </c>
      <c r="D50" s="11">
        <v>5341967</v>
      </c>
      <c r="E50" s="15"/>
      <c r="F50" s="11">
        <v>5423638</v>
      </c>
    </row>
    <row r="51" spans="1:8" ht="24" customHeight="1">
      <c r="A51" s="36" t="s">
        <v>45</v>
      </c>
      <c r="B51" s="3"/>
      <c r="D51" s="21">
        <f>SUM(D49:D50)</f>
        <v>88406943</v>
      </c>
      <c r="F51" s="21">
        <f>SUM(F49:F50)</f>
        <v>39940824</v>
      </c>
      <c r="H51" s="2" t="s">
        <v>33</v>
      </c>
    </row>
    <row r="52" spans="1:6" ht="24" customHeight="1">
      <c r="A52" s="36" t="s">
        <v>6</v>
      </c>
      <c r="B52" s="3"/>
      <c r="D52" s="4">
        <f>D45+D51</f>
        <v>972926685</v>
      </c>
      <c r="F52" s="4">
        <f>F45+F51</f>
        <v>493751932</v>
      </c>
    </row>
    <row r="53" spans="1:6" ht="24" customHeight="1">
      <c r="A53" s="68" t="s">
        <v>29</v>
      </c>
      <c r="B53" s="68"/>
      <c r="C53" s="68"/>
      <c r="D53" s="68"/>
      <c r="E53" s="68"/>
      <c r="F53" s="68"/>
    </row>
    <row r="54" spans="1:6" ht="24" customHeight="1">
      <c r="A54" s="69" t="s">
        <v>9</v>
      </c>
      <c r="B54" s="69"/>
      <c r="C54" s="69"/>
      <c r="D54" s="69"/>
      <c r="E54" s="69"/>
      <c r="F54" s="69"/>
    </row>
    <row r="55" spans="1:6" ht="24" customHeight="1">
      <c r="A55" s="68" t="str">
        <f>A28</f>
        <v>ณ วันที่ 31 ธันวาคม 2546 และ 2545</v>
      </c>
      <c r="B55" s="68"/>
      <c r="C55" s="68"/>
      <c r="D55" s="68"/>
      <c r="E55" s="68"/>
      <c r="F55" s="68"/>
    </row>
    <row r="56" spans="1:6" ht="15" customHeight="1">
      <c r="A56" s="1"/>
      <c r="B56" s="1"/>
      <c r="C56" s="1"/>
      <c r="D56" s="1"/>
      <c r="E56" s="1"/>
      <c r="F56" s="1"/>
    </row>
    <row r="57" spans="1:6" ht="24" customHeight="1">
      <c r="A57" s="68" t="s">
        <v>132</v>
      </c>
      <c r="B57" s="68"/>
      <c r="C57" s="68"/>
      <c r="D57" s="1"/>
      <c r="E57" s="1"/>
      <c r="F57" s="1"/>
    </row>
    <row r="58" spans="3:6" ht="24" customHeight="1">
      <c r="C58" s="3"/>
      <c r="D58" s="67" t="s">
        <v>1</v>
      </c>
      <c r="E58" s="67"/>
      <c r="F58" s="67"/>
    </row>
    <row r="59" spans="2:6" ht="24" customHeight="1">
      <c r="B59" s="33" t="s">
        <v>71</v>
      </c>
      <c r="D59" s="34">
        <v>2546</v>
      </c>
      <c r="E59" s="35"/>
      <c r="F59" s="34">
        <v>2545</v>
      </c>
    </row>
    <row r="60" spans="1:6" ht="24" customHeight="1">
      <c r="A60" s="36" t="s">
        <v>13</v>
      </c>
      <c r="B60" s="3">
        <v>12</v>
      </c>
      <c r="D60" s="15"/>
      <c r="F60" s="15"/>
    </row>
    <row r="61" spans="1:6" ht="24" customHeight="1">
      <c r="A61" s="2" t="s">
        <v>81</v>
      </c>
      <c r="B61" s="3"/>
      <c r="D61" s="15"/>
      <c r="F61" s="15"/>
    </row>
    <row r="62" spans="1:6" ht="24" customHeight="1">
      <c r="A62" s="2" t="s">
        <v>111</v>
      </c>
      <c r="B62" s="3"/>
      <c r="D62" s="15"/>
      <c r="F62" s="15"/>
    </row>
    <row r="63" spans="1:6" ht="24" customHeight="1">
      <c r="A63" s="2" t="s">
        <v>110</v>
      </c>
      <c r="D63" s="19"/>
      <c r="E63" s="15"/>
      <c r="F63" s="19"/>
    </row>
    <row r="64" spans="1:6" ht="24" customHeight="1">
      <c r="A64" s="2" t="s">
        <v>112</v>
      </c>
      <c r="D64" s="19"/>
      <c r="E64" s="15"/>
      <c r="F64" s="19"/>
    </row>
    <row r="65" spans="1:6" ht="24" customHeight="1">
      <c r="A65" s="2" t="s">
        <v>102</v>
      </c>
      <c r="D65" s="19"/>
      <c r="E65" s="15"/>
      <c r="F65" s="19"/>
    </row>
    <row r="66" spans="1:6" ht="24" customHeight="1">
      <c r="A66" s="2" t="s">
        <v>113</v>
      </c>
      <c r="D66" s="22">
        <v>185000000</v>
      </c>
      <c r="F66" s="22">
        <v>2000000</v>
      </c>
    </row>
    <row r="67" spans="1:6" ht="24" customHeight="1">
      <c r="A67" s="13" t="s">
        <v>103</v>
      </c>
      <c r="D67" s="58" t="s">
        <v>90</v>
      </c>
      <c r="F67" s="23">
        <v>148000000</v>
      </c>
    </row>
    <row r="68" spans="4:6" ht="24" customHeight="1">
      <c r="D68" s="4">
        <f>SUM(D66:D67)</f>
        <v>185000000</v>
      </c>
      <c r="F68" s="4">
        <f>SUM(F66:F67)</f>
        <v>150000000</v>
      </c>
    </row>
    <row r="69" spans="1:6" ht="24" customHeight="1">
      <c r="A69" s="32" t="s">
        <v>115</v>
      </c>
      <c r="D69" s="59" t="s">
        <v>90</v>
      </c>
      <c r="E69" s="2"/>
      <c r="F69" s="11">
        <v>-31662100</v>
      </c>
    </row>
    <row r="70" spans="4:6" ht="24" customHeight="1">
      <c r="D70" s="4">
        <f>SUM(D68:D69)</f>
        <v>185000000</v>
      </c>
      <c r="F70" s="4">
        <f>SUM(F68:F69)</f>
        <v>118337900</v>
      </c>
    </row>
    <row r="71" spans="1:6" ht="24" customHeight="1">
      <c r="A71" s="2" t="s">
        <v>104</v>
      </c>
      <c r="D71" s="4">
        <v>122500000</v>
      </c>
      <c r="F71" s="40" t="s">
        <v>90</v>
      </c>
    </row>
    <row r="72" spans="1:6" ht="24" customHeight="1">
      <c r="A72" s="2" t="s">
        <v>114</v>
      </c>
      <c r="D72" s="11">
        <f>'K-Tech03CHE'!L15</f>
        <v>57053441</v>
      </c>
      <c r="F72" s="11">
        <f>'K-Tech03CHE'!L11</f>
        <v>17518437</v>
      </c>
    </row>
    <row r="73" spans="1:6" ht="24" customHeight="1">
      <c r="A73" s="36" t="s">
        <v>14</v>
      </c>
      <c r="D73" s="4">
        <f>SUM(D70:D72)</f>
        <v>364553441</v>
      </c>
      <c r="F73" s="4">
        <f>SUM(F70:F72)</f>
        <v>135856337</v>
      </c>
    </row>
    <row r="74" spans="1:6" ht="24" customHeight="1" thickBot="1">
      <c r="A74" s="36" t="s">
        <v>15</v>
      </c>
      <c r="D74" s="14">
        <f>SUM(D73,D52)</f>
        <v>1337480126</v>
      </c>
      <c r="F74" s="14">
        <f>SUM(F73,F52)</f>
        <v>629608269</v>
      </c>
    </row>
    <row r="75" ht="24" customHeight="1" thickTop="1"/>
    <row r="76" spans="1:6" ht="24" customHeight="1">
      <c r="A76" s="68" t="s">
        <v>29</v>
      </c>
      <c r="B76" s="68"/>
      <c r="C76" s="68"/>
      <c r="D76" s="68"/>
      <c r="E76" s="68"/>
      <c r="F76" s="68"/>
    </row>
    <row r="77" spans="1:6" ht="24" customHeight="1">
      <c r="A77" s="69" t="s">
        <v>31</v>
      </c>
      <c r="B77" s="69"/>
      <c r="C77" s="69"/>
      <c r="D77" s="69"/>
      <c r="E77" s="69"/>
      <c r="F77" s="69"/>
    </row>
    <row r="78" spans="1:6" ht="24" customHeight="1">
      <c r="A78" s="69" t="s">
        <v>86</v>
      </c>
      <c r="B78" s="69"/>
      <c r="C78" s="69"/>
      <c r="D78" s="69"/>
      <c r="E78" s="69"/>
      <c r="F78" s="69"/>
    </row>
    <row r="79" spans="1:6" ht="15" customHeight="1">
      <c r="A79" s="61"/>
      <c r="B79" s="61"/>
      <c r="C79" s="61"/>
      <c r="D79" s="61"/>
      <c r="E79" s="61"/>
      <c r="F79" s="61"/>
    </row>
    <row r="80" spans="3:6" ht="24" customHeight="1">
      <c r="C80" s="3"/>
      <c r="D80" s="67" t="s">
        <v>1</v>
      </c>
      <c r="E80" s="67"/>
      <c r="F80" s="67"/>
    </row>
    <row r="81" spans="2:6" ht="24" customHeight="1">
      <c r="B81" s="33" t="s">
        <v>71</v>
      </c>
      <c r="D81" s="34">
        <v>2546</v>
      </c>
      <c r="E81" s="35"/>
      <c r="F81" s="34">
        <v>2545</v>
      </c>
    </row>
    <row r="82" spans="1:2" ht="24" customHeight="1">
      <c r="A82" s="36" t="s">
        <v>84</v>
      </c>
      <c r="B82" s="3">
        <v>3</v>
      </c>
    </row>
    <row r="83" spans="1:6" ht="24" customHeight="1">
      <c r="A83" s="2" t="s">
        <v>16</v>
      </c>
      <c r="B83" s="3"/>
      <c r="D83" s="4">
        <v>2617497818</v>
      </c>
      <c r="F83" s="8">
        <v>1627757174</v>
      </c>
    </row>
    <row r="84" spans="1:6" ht="24" customHeight="1">
      <c r="A84" s="2" t="s">
        <v>17</v>
      </c>
      <c r="B84" s="3">
        <v>2</v>
      </c>
      <c r="D84" s="20">
        <v>5517063</v>
      </c>
      <c r="F84" s="11">
        <v>14471937</v>
      </c>
    </row>
    <row r="85" spans="1:6" ht="24" customHeight="1">
      <c r="A85" s="36" t="s">
        <v>7</v>
      </c>
      <c r="B85" s="3"/>
      <c r="D85" s="9">
        <f>SUM(D83:D84)</f>
        <v>2623014881</v>
      </c>
      <c r="F85" s="9">
        <f>SUM(F83:F84)</f>
        <v>1642229111</v>
      </c>
    </row>
    <row r="86" spans="1:6" ht="15" customHeight="1">
      <c r="A86" s="36"/>
      <c r="B86" s="3"/>
      <c r="D86" s="9"/>
      <c r="F86" s="9"/>
    </row>
    <row r="87" spans="1:2" ht="24" customHeight="1">
      <c r="A87" s="36" t="s">
        <v>83</v>
      </c>
      <c r="B87" s="3" t="s">
        <v>98</v>
      </c>
    </row>
    <row r="88" spans="1:6" ht="24" customHeight="1">
      <c r="A88" s="2" t="s">
        <v>61</v>
      </c>
      <c r="B88" s="3"/>
      <c r="D88" s="8">
        <v>2440431062</v>
      </c>
      <c r="F88" s="8">
        <f>1476894334-1273692</f>
        <v>1475620642</v>
      </c>
    </row>
    <row r="89" spans="1:6" ht="24" customHeight="1">
      <c r="A89" s="2" t="s">
        <v>18</v>
      </c>
      <c r="D89" s="11">
        <v>110947775</v>
      </c>
      <c r="F89" s="11">
        <f>117468745+1273692</f>
        <v>118742437</v>
      </c>
    </row>
    <row r="90" spans="1:6" ht="24" customHeight="1">
      <c r="A90" s="36" t="s">
        <v>8</v>
      </c>
      <c r="C90" s="24"/>
      <c r="D90" s="12">
        <v>2551378837</v>
      </c>
      <c r="F90" s="12">
        <f>SUM(F88:F89)</f>
        <v>1594363079</v>
      </c>
    </row>
    <row r="91" spans="1:6" ht="15" customHeight="1">
      <c r="A91" s="36"/>
      <c r="C91" s="24"/>
      <c r="D91" s="25"/>
      <c r="F91" s="25"/>
    </row>
    <row r="92" spans="1:6" ht="24" customHeight="1">
      <c r="A92" s="36" t="s">
        <v>57</v>
      </c>
      <c r="C92" s="24"/>
      <c r="D92" s="25">
        <f>D85-D90</f>
        <v>71636044</v>
      </c>
      <c r="F92" s="25">
        <f>F85-F90</f>
        <v>47866032</v>
      </c>
    </row>
    <row r="93" spans="1:6" ht="24" customHeight="1">
      <c r="A93" s="36" t="s">
        <v>19</v>
      </c>
      <c r="C93" s="24"/>
      <c r="D93" s="26">
        <v>-10789168</v>
      </c>
      <c r="E93" s="26"/>
      <c r="F93" s="26">
        <v>-6917360</v>
      </c>
    </row>
    <row r="94" spans="1:6" ht="24" customHeight="1">
      <c r="A94" s="36" t="s">
        <v>20</v>
      </c>
      <c r="B94" s="3">
        <v>3</v>
      </c>
      <c r="C94" s="24"/>
      <c r="D94" s="25">
        <v>-21311872</v>
      </c>
      <c r="F94" s="25">
        <v>-16765862</v>
      </c>
    </row>
    <row r="95" spans="1:6" ht="24" customHeight="1" thickBot="1">
      <c r="A95" s="36" t="s">
        <v>46</v>
      </c>
      <c r="D95" s="14">
        <f>SUM(D92:D94)</f>
        <v>39535004</v>
      </c>
      <c r="E95" s="15"/>
      <c r="F95" s="14">
        <f>SUM(F92:F94)</f>
        <v>24182810</v>
      </c>
    </row>
    <row r="96" spans="1:6" ht="24" customHeight="1" thickBot="1" thickTop="1">
      <c r="A96" s="36" t="s">
        <v>82</v>
      </c>
      <c r="B96" s="3">
        <v>3</v>
      </c>
      <c r="D96" s="63">
        <f>D95/1389017</f>
        <v>28.46257749185215</v>
      </c>
      <c r="F96" s="27">
        <f>F95/1106258</f>
        <v>21.860009147956443</v>
      </c>
    </row>
    <row r="97" spans="4:6" ht="24" customHeight="1" thickTop="1">
      <c r="D97" s="15"/>
      <c r="F97" s="15"/>
    </row>
    <row r="98" spans="4:6" ht="24" customHeight="1">
      <c r="D98" s="15"/>
      <c r="E98" s="15"/>
      <c r="F98" s="15"/>
    </row>
    <row r="100" spans="1:6" ht="24" customHeight="1">
      <c r="A100" s="68" t="s">
        <v>29</v>
      </c>
      <c r="B100" s="68"/>
      <c r="C100" s="68"/>
      <c r="D100" s="68"/>
      <c r="E100" s="68"/>
      <c r="F100" s="68"/>
    </row>
    <row r="101" spans="1:6" ht="24" customHeight="1">
      <c r="A101" s="69" t="s">
        <v>22</v>
      </c>
      <c r="B101" s="69"/>
      <c r="C101" s="69"/>
      <c r="D101" s="69"/>
      <c r="E101" s="69"/>
      <c r="F101" s="69"/>
    </row>
    <row r="102" spans="1:6" ht="24" customHeight="1">
      <c r="A102" s="69" t="s">
        <v>86</v>
      </c>
      <c r="B102" s="69"/>
      <c r="C102" s="69"/>
      <c r="D102" s="69"/>
      <c r="E102" s="69"/>
      <c r="F102" s="69"/>
    </row>
    <row r="103" spans="1:6" ht="15" customHeight="1">
      <c r="A103" s="61"/>
      <c r="B103" s="61"/>
      <c r="C103" s="61"/>
      <c r="D103" s="61"/>
      <c r="E103" s="61"/>
      <c r="F103" s="61"/>
    </row>
    <row r="104" spans="3:6" ht="24" customHeight="1">
      <c r="C104" s="3"/>
      <c r="D104" s="67" t="s">
        <v>1</v>
      </c>
      <c r="E104" s="67"/>
      <c r="F104" s="67"/>
    </row>
    <row r="105" spans="4:6" ht="24" customHeight="1">
      <c r="D105" s="34">
        <v>2546</v>
      </c>
      <c r="E105" s="35"/>
      <c r="F105" s="34">
        <v>2545</v>
      </c>
    </row>
    <row r="106" ht="24" customHeight="1">
      <c r="A106" s="36" t="s">
        <v>23</v>
      </c>
    </row>
    <row r="107" spans="1:6" ht="24" customHeight="1">
      <c r="A107" s="2" t="s">
        <v>46</v>
      </c>
      <c r="D107" s="24">
        <v>39535004</v>
      </c>
      <c r="F107" s="24">
        <f>F95</f>
        <v>24182810</v>
      </c>
    </row>
    <row r="108" spans="1:6" ht="24" customHeight="1">
      <c r="A108" s="2" t="s">
        <v>66</v>
      </c>
      <c r="D108" s="2"/>
      <c r="F108" s="2"/>
    </row>
    <row r="109" spans="1:6" ht="24" customHeight="1">
      <c r="A109" s="2" t="s">
        <v>24</v>
      </c>
      <c r="D109" s="64">
        <v>33019555</v>
      </c>
      <c r="F109" s="64">
        <v>30006821</v>
      </c>
    </row>
    <row r="110" spans="1:6" ht="24" customHeight="1">
      <c r="A110" s="2" t="s">
        <v>117</v>
      </c>
      <c r="D110" s="18">
        <v>-4496467</v>
      </c>
      <c r="F110" s="18">
        <v>-22022</v>
      </c>
    </row>
    <row r="111" spans="1:6" ht="24" customHeight="1">
      <c r="A111" s="2" t="s">
        <v>128</v>
      </c>
      <c r="D111" s="18">
        <v>1686547</v>
      </c>
      <c r="F111" s="18">
        <v>1686547</v>
      </c>
    </row>
    <row r="112" spans="1:6" ht="24" customHeight="1">
      <c r="A112" s="2" t="s">
        <v>129</v>
      </c>
      <c r="D112" s="19">
        <v>-1204318</v>
      </c>
      <c r="F112" s="19">
        <v>493508</v>
      </c>
    </row>
    <row r="113" spans="1:6" ht="24" customHeight="1">
      <c r="A113" s="2" t="s">
        <v>37</v>
      </c>
      <c r="D113" s="2"/>
      <c r="F113" s="2"/>
    </row>
    <row r="114" spans="1:6" ht="24" customHeight="1">
      <c r="A114" s="2" t="s">
        <v>51</v>
      </c>
      <c r="D114" s="24">
        <v>-40490316</v>
      </c>
      <c r="F114" s="24">
        <v>22078579</v>
      </c>
    </row>
    <row r="115" spans="1:6" ht="24" customHeight="1">
      <c r="A115" s="2" t="s">
        <v>52</v>
      </c>
      <c r="D115" s="8">
        <v>-281345561</v>
      </c>
      <c r="F115" s="8">
        <v>72914091</v>
      </c>
    </row>
    <row r="116" spans="1:6" ht="24" customHeight="1">
      <c r="A116" s="2" t="s">
        <v>41</v>
      </c>
      <c r="D116" s="24">
        <v>6266549</v>
      </c>
      <c r="F116" s="24">
        <v>1579643</v>
      </c>
    </row>
    <row r="117" spans="1:6" ht="24" customHeight="1">
      <c r="A117" s="2" t="s">
        <v>134</v>
      </c>
      <c r="D117" s="24">
        <v>-27591459</v>
      </c>
      <c r="F117" s="57" t="s">
        <v>90</v>
      </c>
    </row>
    <row r="118" spans="1:6" ht="24" customHeight="1">
      <c r="A118" s="2" t="s">
        <v>53</v>
      </c>
      <c r="D118" s="24">
        <v>-67302515</v>
      </c>
      <c r="F118" s="24">
        <v>22964301</v>
      </c>
    </row>
    <row r="119" spans="1:6" ht="24" customHeight="1">
      <c r="A119" s="2" t="s">
        <v>39</v>
      </c>
      <c r="D119" s="24">
        <v>-46415195</v>
      </c>
      <c r="F119" s="24">
        <v>-34392162</v>
      </c>
    </row>
    <row r="120" spans="1:6" ht="24" customHeight="1">
      <c r="A120" s="2" t="s">
        <v>28</v>
      </c>
      <c r="D120" s="24">
        <v>-17831265</v>
      </c>
      <c r="F120" s="24">
        <v>-20077097</v>
      </c>
    </row>
    <row r="121" spans="1:6" ht="24" customHeight="1">
      <c r="A121" s="2" t="s">
        <v>58</v>
      </c>
      <c r="D121" s="8">
        <v>-17647474</v>
      </c>
      <c r="F121" s="24">
        <v>-9224111</v>
      </c>
    </row>
    <row r="122" spans="1:6" ht="24" customHeight="1">
      <c r="A122" s="2" t="s">
        <v>54</v>
      </c>
      <c r="D122" s="8">
        <v>385834695</v>
      </c>
      <c r="F122" s="8">
        <v>-147159111</v>
      </c>
    </row>
    <row r="123" spans="1:6" ht="24" customHeight="1">
      <c r="A123" s="2" t="s">
        <v>118</v>
      </c>
      <c r="D123" s="8">
        <v>-1027548</v>
      </c>
      <c r="F123" s="8">
        <v>11993058</v>
      </c>
    </row>
    <row r="124" spans="1:6" ht="24" customHeight="1">
      <c r="A124" s="2" t="s">
        <v>119</v>
      </c>
      <c r="D124" s="8">
        <v>-6160500</v>
      </c>
      <c r="F124" s="8">
        <v>8370106</v>
      </c>
    </row>
    <row r="125" spans="1:6" ht="24" customHeight="1">
      <c r="A125" s="2" t="s">
        <v>120</v>
      </c>
      <c r="D125" s="8">
        <v>-1690536</v>
      </c>
      <c r="F125" s="8">
        <v>10728355</v>
      </c>
    </row>
    <row r="126" spans="1:6" ht="24" customHeight="1">
      <c r="A126" s="2" t="s">
        <v>36</v>
      </c>
      <c r="D126" s="11">
        <v>13224024</v>
      </c>
      <c r="F126" s="11">
        <f>-854793+18488889</f>
        <v>17634096</v>
      </c>
    </row>
    <row r="127" spans="1:6" s="28" customFormat="1" ht="24" customHeight="1">
      <c r="A127" s="66" t="s">
        <v>34</v>
      </c>
      <c r="D127" s="29">
        <f>SUM(D107:D126)</f>
        <v>-33636780</v>
      </c>
      <c r="E127" s="30"/>
      <c r="F127" s="29">
        <f>SUM(F107:F126)</f>
        <v>13757412</v>
      </c>
    </row>
    <row r="129" ht="24" customHeight="1">
      <c r="F129" s="2" t="s">
        <v>131</v>
      </c>
    </row>
    <row r="130" spans="1:6" ht="24" customHeight="1">
      <c r="A130" s="68" t="s">
        <v>29</v>
      </c>
      <c r="B130" s="68"/>
      <c r="C130" s="68"/>
      <c r="D130" s="68"/>
      <c r="E130" s="68"/>
      <c r="F130" s="68"/>
    </row>
    <row r="131" spans="1:6" ht="24" customHeight="1">
      <c r="A131" s="69" t="s">
        <v>22</v>
      </c>
      <c r="B131" s="69"/>
      <c r="C131" s="69"/>
      <c r="D131" s="69"/>
      <c r="E131" s="69"/>
      <c r="F131" s="69"/>
    </row>
    <row r="132" spans="1:6" ht="24" customHeight="1">
      <c r="A132" s="69" t="s">
        <v>86</v>
      </c>
      <c r="B132" s="69"/>
      <c r="C132" s="69"/>
      <c r="D132" s="69"/>
      <c r="E132" s="69"/>
      <c r="F132" s="69"/>
    </row>
    <row r="133" spans="3:6" ht="24" customHeight="1">
      <c r="C133" s="3"/>
      <c r="D133" s="67" t="s">
        <v>1</v>
      </c>
      <c r="E133" s="67"/>
      <c r="F133" s="67"/>
    </row>
    <row r="134" spans="1:6" ht="24" customHeight="1">
      <c r="A134" s="2" t="s">
        <v>121</v>
      </c>
      <c r="D134" s="34">
        <v>2546</v>
      </c>
      <c r="E134" s="35"/>
      <c r="F134" s="34">
        <v>2545</v>
      </c>
    </row>
    <row r="135" ht="24" customHeight="1">
      <c r="A135" s="36" t="s">
        <v>25</v>
      </c>
    </row>
    <row r="136" spans="1:6" ht="24" customHeight="1">
      <c r="A136" s="2" t="s">
        <v>130</v>
      </c>
      <c r="D136" s="17">
        <v>-199316758</v>
      </c>
      <c r="F136" s="17">
        <v>-61181382</v>
      </c>
    </row>
    <row r="137" spans="1:6" ht="24" customHeight="1">
      <c r="A137" s="2" t="s">
        <v>67</v>
      </c>
      <c r="D137" s="31">
        <v>5963503</v>
      </c>
      <c r="F137" s="31">
        <v>960000</v>
      </c>
    </row>
    <row r="138" spans="1:6" ht="24" customHeight="1">
      <c r="A138" s="36" t="s">
        <v>68</v>
      </c>
      <c r="D138" s="20">
        <f>SUM(D136:D137)</f>
        <v>-193353255</v>
      </c>
      <c r="F138" s="20">
        <f>SUM(F136:F137)</f>
        <v>-60221382</v>
      </c>
    </row>
    <row r="139" spans="1:6" ht="15" customHeight="1">
      <c r="A139" s="36"/>
      <c r="D139" s="15"/>
      <c r="F139" s="15"/>
    </row>
    <row r="140" ht="24" customHeight="1">
      <c r="A140" s="36" t="s">
        <v>26</v>
      </c>
    </row>
    <row r="141" spans="1:6" ht="24" customHeight="1">
      <c r="A141" s="2" t="s">
        <v>108</v>
      </c>
      <c r="D141" s="4">
        <v>157500000</v>
      </c>
      <c r="F141" s="40" t="s">
        <v>90</v>
      </c>
    </row>
    <row r="142" spans="1:6" ht="24" customHeight="1">
      <c r="A142" s="2" t="s">
        <v>40</v>
      </c>
      <c r="D142" s="17">
        <v>31662100</v>
      </c>
      <c r="F142" s="17">
        <v>12328000</v>
      </c>
    </row>
    <row r="143" spans="1:6" ht="24" customHeight="1">
      <c r="A143" s="2" t="s">
        <v>55</v>
      </c>
      <c r="D143" s="17">
        <v>117413790</v>
      </c>
      <c r="F143" s="17">
        <v>40479327</v>
      </c>
    </row>
    <row r="144" spans="1:6" ht="24" customHeight="1">
      <c r="A144" s="2" t="s">
        <v>122</v>
      </c>
      <c r="D144" s="17">
        <v>-27051517</v>
      </c>
      <c r="F144" s="17">
        <v>3820617</v>
      </c>
    </row>
    <row r="145" spans="1:6" ht="24" customHeight="1">
      <c r="A145" s="2" t="s">
        <v>123</v>
      </c>
      <c r="D145" s="11">
        <v>-163337</v>
      </c>
      <c r="F145" s="11">
        <v>-2149693</v>
      </c>
    </row>
    <row r="146" spans="1:6" ht="24" customHeight="1">
      <c r="A146" s="61" t="s">
        <v>69</v>
      </c>
      <c r="D146" s="21">
        <f>SUM(D141:D145)</f>
        <v>279361036</v>
      </c>
      <c r="F146" s="21">
        <f>SUM(F142:F145)</f>
        <v>54478251</v>
      </c>
    </row>
    <row r="147" spans="1:6" ht="24" customHeight="1">
      <c r="A147" s="36" t="s">
        <v>62</v>
      </c>
      <c r="D147" s="15">
        <f>D127+D138+D146</f>
        <v>52371001</v>
      </c>
      <c r="E147" s="15"/>
      <c r="F147" s="15">
        <f>SUM(F146,F138,F127)</f>
        <v>8014281</v>
      </c>
    </row>
    <row r="148" spans="1:6" ht="24" customHeight="1">
      <c r="A148" s="36" t="s">
        <v>63</v>
      </c>
      <c r="D148" s="11">
        <f>F149</f>
        <v>22643685</v>
      </c>
      <c r="E148" s="8"/>
      <c r="F148" s="11">
        <v>14629404</v>
      </c>
    </row>
    <row r="149" spans="1:6" ht="24" customHeight="1" thickBot="1">
      <c r="A149" s="36" t="s">
        <v>64</v>
      </c>
      <c r="D149" s="14">
        <f>SUM(D147:D148)</f>
        <v>75014686</v>
      </c>
      <c r="F149" s="14">
        <f>SUM(F147:F148)</f>
        <v>22643685</v>
      </c>
    </row>
    <row r="150" spans="4:6" ht="15" customHeight="1" thickTop="1">
      <c r="D150" s="15"/>
      <c r="F150" s="15"/>
    </row>
    <row r="151" ht="24" customHeight="1">
      <c r="A151" s="2" t="s">
        <v>27</v>
      </c>
    </row>
    <row r="152" ht="24" customHeight="1">
      <c r="A152" s="65" t="s">
        <v>65</v>
      </c>
    </row>
    <row r="153" ht="24" customHeight="1">
      <c r="A153" s="42" t="s">
        <v>124</v>
      </c>
    </row>
    <row r="154" ht="24" customHeight="1">
      <c r="A154" s="42" t="s">
        <v>125</v>
      </c>
    </row>
    <row r="155" ht="15" customHeight="1">
      <c r="A155" s="42"/>
    </row>
    <row r="156" spans="1:3" ht="24" customHeight="1">
      <c r="A156" s="32" t="s">
        <v>126</v>
      </c>
      <c r="B156" s="32"/>
      <c r="C156" s="32"/>
    </row>
    <row r="157" spans="4:6" ht="24" customHeight="1">
      <c r="D157" s="67" t="s">
        <v>1</v>
      </c>
      <c r="E157" s="67"/>
      <c r="F157" s="67"/>
    </row>
    <row r="158" spans="4:6" ht="24" customHeight="1">
      <c r="D158" s="34">
        <v>2546</v>
      </c>
      <c r="E158" s="35"/>
      <c r="F158" s="34">
        <v>2545</v>
      </c>
    </row>
    <row r="159" spans="1:6" ht="24" customHeight="1">
      <c r="A159" s="2" t="s">
        <v>19</v>
      </c>
      <c r="D159" s="9">
        <v>10753004</v>
      </c>
      <c r="F159" s="9">
        <v>6917360</v>
      </c>
    </row>
    <row r="160" spans="1:8" ht="24" customHeight="1">
      <c r="A160" s="2" t="s">
        <v>20</v>
      </c>
      <c r="D160" s="56">
        <v>67727060</v>
      </c>
      <c r="F160" s="17">
        <v>52178823</v>
      </c>
      <c r="H160" s="13"/>
    </row>
  </sheetData>
  <mergeCells count="28">
    <mergeCell ref="A1:F1"/>
    <mergeCell ref="A2:F2"/>
    <mergeCell ref="A3:F3"/>
    <mergeCell ref="A78:F78"/>
    <mergeCell ref="A26:F26"/>
    <mergeCell ref="A27:F27"/>
    <mergeCell ref="A28:F28"/>
    <mergeCell ref="A53:F53"/>
    <mergeCell ref="A54:F54"/>
    <mergeCell ref="A55:F55"/>
    <mergeCell ref="D6:F6"/>
    <mergeCell ref="D31:F31"/>
    <mergeCell ref="D104:F104"/>
    <mergeCell ref="A130:F130"/>
    <mergeCell ref="A76:F76"/>
    <mergeCell ref="A77:F77"/>
    <mergeCell ref="A57:C57"/>
    <mergeCell ref="D58:F58"/>
    <mergeCell ref="D133:F133"/>
    <mergeCell ref="D157:F157"/>
    <mergeCell ref="A5:C5"/>
    <mergeCell ref="A100:F100"/>
    <mergeCell ref="D80:F80"/>
    <mergeCell ref="A132:F132"/>
    <mergeCell ref="A101:F101"/>
    <mergeCell ref="A102:F102"/>
    <mergeCell ref="A131:F131"/>
    <mergeCell ref="A30:C30"/>
  </mergeCells>
  <printOptions horizontalCentered="1"/>
  <pageMargins left="0.75" right="0.5" top="0.85" bottom="0.35" header="0.5" footer="0.35"/>
  <pageSetup firstPageNumber="2" useFirstPageNumber="1" horizontalDpi="600" verticalDpi="600" orientation="portrait" paperSize="9" r:id="rId1"/>
  <headerFooter alignWithMargins="0">
    <oddFooter>&amp;L&amp;"Angsana New,Regular"&amp;15หมายเหตุประกอบงบการเงินเป็นส่วนหนึ่งของงบการเงินนี้
&amp;R&amp;"Angsana New,Regular"&amp;15&amp;P</oddFooter>
  </headerFooter>
  <rowBreaks count="6" manualBreakCount="6">
    <brk id="25" max="8" man="1"/>
    <brk id="52" max="5" man="1"/>
    <brk id="75" max="11" man="1"/>
    <brk id="98" max="255" man="1"/>
    <brk id="99" max="255" man="1"/>
    <brk id="129" max="8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showGridLines="0" tabSelected="1" zoomScaleSheetLayoutView="100" workbookViewId="0" topLeftCell="A1">
      <selection activeCell="C5" sqref="C5"/>
    </sheetView>
  </sheetViews>
  <sheetFormatPr defaultColWidth="9.00390625" defaultRowHeight="24"/>
  <cols>
    <col min="1" max="1" width="15.50390625" style="7" customWidth="1"/>
    <col min="2" max="2" width="9.00390625" style="7" customWidth="1"/>
    <col min="3" max="3" width="23.875" style="7" customWidth="1"/>
    <col min="4" max="4" width="9.00390625" style="7" customWidth="1"/>
    <col min="5" max="5" width="1.25" style="7" customWidth="1"/>
    <col min="6" max="6" width="13.25390625" style="7" customWidth="1"/>
    <col min="7" max="7" width="1.00390625" style="7" customWidth="1"/>
    <col min="8" max="8" width="13.25390625" style="7" customWidth="1"/>
    <col min="9" max="9" width="1.25" style="7" customWidth="1"/>
    <col min="10" max="10" width="12.50390625" style="7" customWidth="1"/>
    <col min="11" max="11" width="1.00390625" style="7" customWidth="1"/>
    <col min="12" max="12" width="12.125" style="7" customWidth="1"/>
    <col min="13" max="13" width="0.875" style="7" customWidth="1"/>
    <col min="14" max="14" width="13.125" style="7" customWidth="1"/>
    <col min="15" max="16384" width="9.00390625" style="7" customWidth="1"/>
  </cols>
  <sheetData>
    <row r="1" spans="1:14" s="2" customFormat="1" ht="24" customHeight="1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2" customFormat="1" ht="24" customHeight="1">
      <c r="A2" s="69" t="s">
        <v>70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s="2" customFormat="1" ht="24" customHeight="1">
      <c r="A3" s="69" t="s">
        <v>86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7:13" s="2" customFormat="1" ht="24" customHeight="1">
      <c r="G4" s="3"/>
      <c r="K4" s="3"/>
      <c r="L4" s="37"/>
      <c r="M4" s="37"/>
    </row>
    <row r="5" spans="6:14" s="2" customFormat="1" ht="24" customHeight="1">
      <c r="F5" s="52"/>
      <c r="G5" s="33"/>
      <c r="H5" s="52"/>
      <c r="I5" s="52"/>
      <c r="J5" s="46" t="s">
        <v>1</v>
      </c>
      <c r="K5" s="33"/>
      <c r="L5" s="46"/>
      <c r="M5" s="46"/>
      <c r="N5" s="46"/>
    </row>
    <row r="6" spans="6:14" s="2" customFormat="1" ht="24" customHeight="1">
      <c r="F6" s="38" t="s">
        <v>48</v>
      </c>
      <c r="G6" s="3"/>
      <c r="H6" s="38" t="s">
        <v>105</v>
      </c>
      <c r="I6" s="38"/>
      <c r="J6" s="38" t="s">
        <v>116</v>
      </c>
      <c r="K6" s="3"/>
      <c r="L6" s="37"/>
      <c r="M6" s="37"/>
      <c r="N6" s="37"/>
    </row>
    <row r="7" spans="4:14" s="2" customFormat="1" ht="24" customHeight="1">
      <c r="D7" s="33" t="s">
        <v>71</v>
      </c>
      <c r="F7" s="33" t="s">
        <v>49</v>
      </c>
      <c r="G7" s="3"/>
      <c r="H7" s="33" t="s">
        <v>106</v>
      </c>
      <c r="I7" s="50"/>
      <c r="J7" s="41" t="s">
        <v>109</v>
      </c>
      <c r="K7" s="3"/>
      <c r="L7" s="39" t="s">
        <v>114</v>
      </c>
      <c r="M7" s="40"/>
      <c r="N7" s="41" t="s">
        <v>50</v>
      </c>
    </row>
    <row r="8" spans="1:14" s="2" customFormat="1" ht="24" customHeight="1">
      <c r="A8" s="60" t="s">
        <v>87</v>
      </c>
      <c r="F8" s="5">
        <v>150000000</v>
      </c>
      <c r="G8" s="43"/>
      <c r="H8" s="48" t="s">
        <v>90</v>
      </c>
      <c r="I8" s="5"/>
      <c r="J8" s="5">
        <v>-43990100</v>
      </c>
      <c r="K8" s="43"/>
      <c r="L8" s="5">
        <v>-6664373</v>
      </c>
      <c r="M8" s="5"/>
      <c r="N8" s="5">
        <f>SUM(F8:L8)</f>
        <v>99345527</v>
      </c>
    </row>
    <row r="9" spans="1:14" s="2" customFormat="1" ht="24" customHeight="1">
      <c r="A9" s="2" t="s">
        <v>91</v>
      </c>
      <c r="D9" s="3">
        <v>12</v>
      </c>
      <c r="F9" s="48" t="s">
        <v>90</v>
      </c>
      <c r="G9" s="43"/>
      <c r="H9" s="48" t="s">
        <v>90</v>
      </c>
      <c r="I9" s="5"/>
      <c r="J9" s="5">
        <v>12328000</v>
      </c>
      <c r="K9" s="43"/>
      <c r="L9" s="48" t="s">
        <v>90</v>
      </c>
      <c r="M9" s="5"/>
      <c r="N9" s="5">
        <f>SUM(F9:L9)</f>
        <v>12328000</v>
      </c>
    </row>
    <row r="10" spans="1:14" s="2" customFormat="1" ht="24" customHeight="1">
      <c r="A10" s="2" t="s">
        <v>46</v>
      </c>
      <c r="D10" s="3"/>
      <c r="F10" s="47" t="s">
        <v>90</v>
      </c>
      <c r="G10" s="43"/>
      <c r="H10" s="47" t="s">
        <v>90</v>
      </c>
      <c r="I10" s="51"/>
      <c r="J10" s="47" t="s">
        <v>90</v>
      </c>
      <c r="K10" s="43"/>
      <c r="L10" s="44">
        <f>'K-Tech03'!F95</f>
        <v>24182810</v>
      </c>
      <c r="M10" s="5"/>
      <c r="N10" s="44">
        <f>SUM(F10:L10)</f>
        <v>24182810</v>
      </c>
    </row>
    <row r="11" spans="1:14" s="2" customFormat="1" ht="24" customHeight="1">
      <c r="A11" s="60" t="s">
        <v>47</v>
      </c>
      <c r="D11" s="3"/>
      <c r="F11" s="5">
        <f>SUM(F8:F10)</f>
        <v>150000000</v>
      </c>
      <c r="G11" s="43"/>
      <c r="H11" s="48" t="s">
        <v>90</v>
      </c>
      <c r="I11" s="48"/>
      <c r="J11" s="48">
        <f>SUM(J8:J10)</f>
        <v>-31662100</v>
      </c>
      <c r="K11" s="43"/>
      <c r="L11" s="5">
        <f>SUM(L8:L10)</f>
        <v>17518437</v>
      </c>
      <c r="M11" s="43"/>
      <c r="N11" s="5">
        <f>SUM(N8:N10)</f>
        <v>135856337</v>
      </c>
    </row>
    <row r="12" spans="1:14" s="2" customFormat="1" ht="24" customHeight="1">
      <c r="A12" s="42" t="s">
        <v>107</v>
      </c>
      <c r="D12" s="3">
        <v>12</v>
      </c>
      <c r="F12" s="5">
        <v>35000000</v>
      </c>
      <c r="G12" s="43"/>
      <c r="H12" s="48">
        <v>122500000</v>
      </c>
      <c r="I12" s="48"/>
      <c r="J12" s="48" t="s">
        <v>90</v>
      </c>
      <c r="K12" s="43"/>
      <c r="L12" s="48" t="s">
        <v>90</v>
      </c>
      <c r="M12" s="43"/>
      <c r="N12" s="5">
        <f>SUM(F12:L12)</f>
        <v>157500000</v>
      </c>
    </row>
    <row r="13" spans="1:14" s="2" customFormat="1" ht="24" customHeight="1">
      <c r="A13" s="2" t="s">
        <v>91</v>
      </c>
      <c r="D13" s="3">
        <v>12</v>
      </c>
      <c r="F13" s="48" t="s">
        <v>90</v>
      </c>
      <c r="G13" s="43"/>
      <c r="H13" s="48" t="s">
        <v>90</v>
      </c>
      <c r="I13" s="48"/>
      <c r="J13" s="48">
        <v>31662100</v>
      </c>
      <c r="K13" s="43"/>
      <c r="L13" s="51" t="s">
        <v>90</v>
      </c>
      <c r="M13" s="43"/>
      <c r="N13" s="5">
        <f>SUM(F13:M13)</f>
        <v>31662100</v>
      </c>
    </row>
    <row r="14" spans="1:14" s="2" customFormat="1" ht="24" customHeight="1">
      <c r="A14" s="2" t="s">
        <v>46</v>
      </c>
      <c r="D14" s="3"/>
      <c r="F14" s="47" t="s">
        <v>90</v>
      </c>
      <c r="G14" s="43"/>
      <c r="H14" s="47" t="s">
        <v>90</v>
      </c>
      <c r="I14" s="51"/>
      <c r="J14" s="51" t="s">
        <v>90</v>
      </c>
      <c r="K14" s="43"/>
      <c r="L14" s="44">
        <f>'K-Tech03'!D95</f>
        <v>39535004</v>
      </c>
      <c r="M14" s="5"/>
      <c r="N14" s="5">
        <f>SUM(F14:M14)</f>
        <v>39535004</v>
      </c>
    </row>
    <row r="15" spans="1:14" s="2" customFormat="1" ht="24" customHeight="1" thickBot="1">
      <c r="A15" s="60" t="s">
        <v>88</v>
      </c>
      <c r="D15" s="3"/>
      <c r="F15" s="45">
        <f>SUM(F11:F14)</f>
        <v>185000000</v>
      </c>
      <c r="G15" s="43"/>
      <c r="H15" s="49">
        <f>SUM(H11:H14)</f>
        <v>122500000</v>
      </c>
      <c r="I15" s="51"/>
      <c r="J15" s="49" t="s">
        <v>90</v>
      </c>
      <c r="K15" s="43"/>
      <c r="L15" s="45">
        <f>SUM(L11:L14)</f>
        <v>57053441</v>
      </c>
      <c r="M15" s="5"/>
      <c r="N15" s="45">
        <f>SUM(N11:N14)</f>
        <v>364553441</v>
      </c>
    </row>
    <row r="16" ht="24" customHeight="1" thickTop="1"/>
  </sheetData>
  <mergeCells count="3">
    <mergeCell ref="A1:N1"/>
    <mergeCell ref="A2:N2"/>
    <mergeCell ref="A3:N3"/>
  </mergeCells>
  <printOptions/>
  <pageMargins left="0.75" right="0.75" top="0.85" bottom="1" header="0.5" footer="0.35"/>
  <pageSetup firstPageNumber="6" useFirstPageNumber="1" horizontalDpi="600" verticalDpi="600" orientation="landscape" paperSize="9" r:id="rId1"/>
  <headerFooter alignWithMargins="0">
    <oddFooter>&amp;L&amp;"Angsana New,Regular"&amp;15หมายเหตุประกอบงบการเงินเป็นส่วนหนึ่งของงบการเงินนี้&amp;"Cordia New,Regular"&amp;16
&amp;R&amp;"Angsana New,Regular"&amp;15&amp;P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ays</cp:lastModifiedBy>
  <cp:lastPrinted>2004-03-25T05:51:18Z</cp:lastPrinted>
  <dcterms:created xsi:type="dcterms:W3CDTF">2000-05-16T03:43:16Z</dcterms:created>
  <dcterms:modified xsi:type="dcterms:W3CDTF">2004-04-19T04:25:04Z</dcterms:modified>
  <cp:category/>
  <cp:version/>
  <cp:contentType/>
  <cp:contentStatus/>
</cp:coreProperties>
</file>